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harts/chartEx1.xml" ContentType="application/vnd.ms-office.chartex+xml"/>
  <Override PartName="/xl/charts/style1.xml" ContentType="application/vnd.ms-office.chartstyle+xml"/>
  <Override PartName="/xl/charts/colors1.xml" ContentType="application/vnd.ms-office.chartcolorsty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J:\Agenda Items\2022\2022-02-16\"/>
    </mc:Choice>
  </mc:AlternateContent>
  <xr:revisionPtr revIDLastSave="0" documentId="13_ncr:1_{18FC80BA-BCBC-40D0-B252-E73F51821BD8}" xr6:coauthVersionLast="36" xr6:coauthVersionMax="36" xr10:uidLastSave="{00000000-0000-0000-0000-000000000000}"/>
  <bookViews>
    <workbookView xWindow="0" yWindow="0" windowWidth="20490" windowHeight="6645" activeTab="1" xr2:uid="{FA1D3A57-FF44-46A3-BD9D-8031F19EBC29}"/>
  </bookViews>
  <sheets>
    <sheet name="spending plan" sheetId="1" r:id="rId1"/>
    <sheet name="original plan" sheetId="3" r:id="rId2"/>
  </sheets>
  <definedNames>
    <definedName name="_xlchart.v1.0" hidden="1">'spending plan'!$A$10:$B$28</definedName>
    <definedName name="_xlchart.v1.1" hidden="1">'spending plan'!$F$10:$F$28</definedName>
    <definedName name="_xlchart.v1.2" hidden="1">'spending plan'!$F$9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B8" i="1" s="1"/>
  <c r="B6" i="1"/>
  <c r="D7" i="1"/>
  <c r="D27" i="1" l="1"/>
  <c r="D26" i="1"/>
  <c r="D25" i="1"/>
  <c r="D24" i="1"/>
  <c r="D23" i="1"/>
  <c r="D22" i="1"/>
  <c r="D20" i="1"/>
  <c r="D19" i="1"/>
  <c r="D18" i="1"/>
  <c r="D17" i="1"/>
  <c r="D16" i="1"/>
  <c r="D15" i="1"/>
  <c r="D14" i="1"/>
  <c r="D13" i="1"/>
  <c r="D12" i="1"/>
  <c r="D11" i="1"/>
  <c r="D10" i="1"/>
  <c r="C21" i="1"/>
  <c r="D21" i="1" s="1"/>
  <c r="C28" i="1"/>
  <c r="D28" i="1" s="1"/>
  <c r="E60" i="1" l="1"/>
  <c r="E61" i="1"/>
  <c r="E62" i="1"/>
  <c r="E63" i="1"/>
  <c r="E64" i="1"/>
  <c r="E65" i="1"/>
  <c r="E66" i="1"/>
  <c r="E68" i="1"/>
  <c r="E70" i="1"/>
  <c r="E69" i="1"/>
  <c r="C67" i="1"/>
  <c r="D67" i="1" l="1"/>
  <c r="E67" i="1" s="1"/>
  <c r="D10" i="3" l="1"/>
  <c r="I33" i="3" l="1"/>
  <c r="H42" i="1" l="1"/>
  <c r="H43" i="1"/>
  <c r="H44" i="1"/>
  <c r="H45" i="1"/>
  <c r="H46" i="1"/>
  <c r="H47" i="1"/>
  <c r="H48" i="1"/>
  <c r="H49" i="1"/>
  <c r="H50" i="1"/>
  <c r="I34"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35" i="3" l="1"/>
  <c r="H51" i="1"/>
  <c r="B5" i="1" l="1"/>
  <c r="D8" i="1" l="1"/>
</calcChain>
</file>

<file path=xl/sharedStrings.xml><?xml version="1.0" encoding="utf-8"?>
<sst xmlns="http://schemas.openxmlformats.org/spreadsheetml/2006/main" count="198" uniqueCount="93">
  <si>
    <t>Façade Improvement Grant</t>
  </si>
  <si>
    <t>Document Management Platform</t>
  </si>
  <si>
    <t>IT Software Analyst</t>
  </si>
  <si>
    <t>ARPA Manager</t>
  </si>
  <si>
    <t>Food Insecurity RFP</t>
  </si>
  <si>
    <t>Community Engagement</t>
  </si>
  <si>
    <t>Total Funds:</t>
  </si>
  <si>
    <t>Spending Plan</t>
  </si>
  <si>
    <t>Scholarships for Recreation Programs</t>
  </si>
  <si>
    <t>Utility assistance: Weatherization, Electrification</t>
  </si>
  <si>
    <t>Library expansion</t>
  </si>
  <si>
    <t>Maple Avenue Complete Street</t>
  </si>
  <si>
    <t>Recreation Center Redevelopment</t>
  </si>
  <si>
    <t>Takoma Branch Stream Restoration</t>
  </si>
  <si>
    <t>Mental Health Crisis Counselors</t>
  </si>
  <si>
    <t>Municipal Broadband</t>
  </si>
  <si>
    <t>Wi-Fi Hotspot Lending Program</t>
  </si>
  <si>
    <t>Laptop Lending Program</t>
  </si>
  <si>
    <t>Premium Pay for Essential Workers</t>
  </si>
  <si>
    <t>Multi-Family Housing Rehabilitation Fund</t>
  </si>
  <si>
    <t>Workforce Development</t>
  </si>
  <si>
    <t>Grants for small businesses</t>
  </si>
  <si>
    <t>Financial Software Upgrade</t>
  </si>
  <si>
    <t>ARPA Contingency Amount</t>
  </si>
  <si>
    <t>Interactive Online Budget Tool</t>
  </si>
  <si>
    <t>Social Services Partnerships</t>
  </si>
  <si>
    <t>Revenue Loss Reimbursement - FY22 Operating Expenses</t>
  </si>
  <si>
    <t>Payroll &amp; Accounting Specialist</t>
  </si>
  <si>
    <t>ARPA Funding Use</t>
  </si>
  <si>
    <t>TOTAL</t>
  </si>
  <si>
    <t>Expense Type</t>
  </si>
  <si>
    <t>2021</t>
  </si>
  <si>
    <t>2022</t>
  </si>
  <si>
    <t>2023</t>
  </si>
  <si>
    <t>2024</t>
  </si>
  <si>
    <t>2025</t>
  </si>
  <si>
    <t>2026</t>
  </si>
  <si>
    <t>Fixed</t>
  </si>
  <si>
    <t>Available Funds:</t>
  </si>
  <si>
    <t>Total</t>
  </si>
  <si>
    <t>Original Spending Plan</t>
  </si>
  <si>
    <t>Emergency Rental Assistance (already-approved)</t>
  </si>
  <si>
    <t>Emergency Rental Assistance (already approved)</t>
  </si>
  <si>
    <t>Emergency Rental Assistance (not approved)</t>
  </si>
  <si>
    <t>Total ARPA Funds</t>
  </si>
  <si>
    <t>Instructions</t>
  </si>
  <si>
    <t>Description</t>
  </si>
  <si>
    <t>The original spending plan including authorized and proposed expenditures can be found below</t>
  </si>
  <si>
    <t>Change in Expenditures</t>
  </si>
  <si>
    <t>COUNCIL TOTALS</t>
  </si>
  <si>
    <t>FY22-FY26 Already Allocated Projects</t>
  </si>
  <si>
    <t>Already Allocated (FY22-FY26):</t>
  </si>
  <si>
    <t>Goal 1: Vulnerable Residents</t>
  </si>
  <si>
    <t>Takoma-Langley Crossroads Business Incubator Funding</t>
  </si>
  <si>
    <t>Goal 2: Community Anchors</t>
  </si>
  <si>
    <t>Community Center Atrium Fill-In and Dispatch Renovation</t>
  </si>
  <si>
    <t>Goal 3: City Operations</t>
  </si>
  <si>
    <t>Funds in the table below have already been authorized in the FY22 budget or will be in the budget amendment, for the years FY22 to FY26</t>
  </si>
  <si>
    <t>Spending Plan Goal</t>
  </si>
  <si>
    <t xml:space="preserve">Emergency Rental Assistance </t>
  </si>
  <si>
    <t>Recreation Program Scholarships &amp; Tutoring</t>
  </si>
  <si>
    <t xml:space="preserve">Takoma-Langley Crossroads Business Incubator </t>
  </si>
  <si>
    <t>Energy Efficiency Upgrades: Weatherization, Electrification</t>
  </si>
  <si>
    <t>Community Center Renovation</t>
  </si>
  <si>
    <t>Additional Laptops for Lending Program</t>
  </si>
  <si>
    <t>Yes</t>
  </si>
  <si>
    <t>Youth Mental Health Counseling</t>
  </si>
  <si>
    <t>Further Small Business Grants</t>
  </si>
  <si>
    <t>Reduction Community Center Redevelopment</t>
  </si>
  <si>
    <t>Reduction Energy Efficiency</t>
  </si>
  <si>
    <t>Reduction workforce development</t>
  </si>
  <si>
    <t>Increase ARPA Contingency to 10%</t>
  </si>
  <si>
    <t>Reduce Library Expansion to 1.67 million</t>
  </si>
  <si>
    <t>Library Expansion (hold)</t>
  </si>
  <si>
    <t>Additional Food Security Grants</t>
  </si>
  <si>
    <t>Final Proposal (included in Final Projects)</t>
  </si>
  <si>
    <t>Social Services Partnerships (3 part - nonprofits, navigators, direct assistance)</t>
  </si>
  <si>
    <t>Lending Program: Wi-Fi Hotspots</t>
  </si>
  <si>
    <t>Lending Program: Laptops</t>
  </si>
  <si>
    <t>Council Change in Expenditures from Staff-Proposed</t>
  </si>
  <si>
    <t>Rejected Proposals From Last Week</t>
  </si>
  <si>
    <t>STAFF-RECOMMENDED TOTALS</t>
  </si>
  <si>
    <t>Staff-Proposed Projects Total</t>
  </si>
  <si>
    <t>Staff-Proposed Remaining</t>
  </si>
  <si>
    <t>Council Final Projects Total</t>
  </si>
  <si>
    <t>Council Total Remaining Final</t>
  </si>
  <si>
    <t>ARPA/SLFRF Spending Plan</t>
  </si>
  <si>
    <r>
      <rPr>
        <b/>
        <sz val="13"/>
        <color theme="1"/>
        <rFont val="Calibri"/>
        <family val="2"/>
        <scheme val="minor"/>
      </rPr>
      <t>To add a new project</t>
    </r>
    <r>
      <rPr>
        <sz val="13"/>
        <color theme="1"/>
        <rFont val="Calibri"/>
        <family val="2"/>
        <scheme val="minor"/>
      </rPr>
      <t xml:space="preserve">, in the first row below the table (row 31 to start with), put in Goal 1: Vulnerable Residents, Goal 2: Community Anchors, or Goal 3: City Operations under the "Spending Plan Goal" column; the proposal name under the "ARPA Funding Use" column; and costs in the "COUNCIL TOTALS THIS WEEK" column; then click the arrow next to the "Spending Plan Goal" column and "sort A to Z." The spending plan breakdown visualization, "Council Final Projects Total" and "Council Total Remaining Final" values will update automatically; you need to sort or the visualization won't categorize the project correctly. If the "Council Total Remaining Final" column goes below 0, that means current allocations exceed available funds, and funds need to be freed up somewhere.
</t>
    </r>
    <r>
      <rPr>
        <b/>
        <sz val="13"/>
        <color theme="1"/>
        <rFont val="Calibri"/>
        <family val="2"/>
        <scheme val="minor"/>
      </rPr>
      <t>You can reduce or increase expenses</t>
    </r>
    <r>
      <rPr>
        <sz val="13"/>
        <color theme="1"/>
        <rFont val="Calibri"/>
        <family val="2"/>
        <scheme val="minor"/>
      </rPr>
      <t xml:space="preserve"> of existing projects in the "COUNCIL TOTALS THIS WEEK" column to add or free up money.
</t>
    </r>
    <r>
      <rPr>
        <b/>
        <sz val="13"/>
        <color theme="1"/>
        <rFont val="Calibri"/>
        <family val="2"/>
        <scheme val="minor"/>
      </rPr>
      <t>Already allocated funds from FY22-FY26</t>
    </r>
    <r>
      <rPr>
        <sz val="13"/>
        <color theme="1"/>
        <rFont val="Calibri"/>
        <family val="2"/>
        <scheme val="minor"/>
      </rPr>
      <t xml:space="preserve"> can be found at the bottom of this sheet, and the original spending plan in the original_plan tab.</t>
    </r>
  </si>
  <si>
    <t>Date</t>
  </si>
  <si>
    <t>2/2 COUNCIL AGREED UPON TOTALS</t>
  </si>
  <si>
    <t>Staff Change in Expenditures 2/29</t>
  </si>
  <si>
    <t>STAFF PROPOSED TOTALS 2/9</t>
  </si>
  <si>
    <t>COUNCIL TOTALS 2/9 (2/2 as default)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</si>
</sst>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F800]dddd\,\ mmmm\ dd\,\ yyyy"/>
  </numFmts>
  <fonts count="10" x14ac:knownFonts="1">
    <font>
      <sz val="11"/>
      <color theme="1"/>
      <name val="Calibri"/>
      <family val="2"/>
      <scheme val="minor"/>
    </font>
    <font>
      <b/>
      <sz val="11"/>
      <color theme="1"/>
      <name val="Calibri"/>
      <family val="2"/>
      <scheme val="minor"/>
    </font>
    <font>
      <b/>
      <i/>
      <sz val="25"/>
      <color theme="1"/>
      <name val="Calibri"/>
      <family val="2"/>
      <scheme val="minor"/>
    </font>
    <font>
      <b/>
      <sz val="13"/>
      <color theme="1"/>
      <name val="Calibri"/>
      <family val="2"/>
      <scheme val="minor"/>
    </font>
    <font>
      <sz val="13"/>
      <color theme="1"/>
      <name val="Calibri"/>
      <family val="2"/>
      <scheme val="minor"/>
    </font>
    <font>
      <b/>
      <i/>
      <sz val="13"/>
      <color theme="1"/>
      <name val="Calibri"/>
      <family val="2"/>
      <scheme val="minor"/>
    </font>
    <font>
      <i/>
      <sz val="11"/>
      <color theme="1"/>
      <name val="Calibri"/>
      <family val="2"/>
      <scheme val="minor"/>
    </font>
    <font>
      <b/>
      <i/>
      <sz val="11"/>
      <color theme="0"/>
      <name val="Calibri"/>
      <family val="2"/>
      <scheme val="minor"/>
    </font>
    <font>
      <b/>
      <i/>
      <sz val="11"/>
      <color theme="1"/>
      <name val="Calibri"/>
      <family val="2"/>
      <scheme val="minor"/>
    </font>
    <font>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5"/>
        <bgColor theme="5"/>
      </patternFill>
    </fill>
    <fill>
      <patternFill patternType="solid">
        <fgColor theme="0" tint="-4.9989318521683403E-2"/>
        <bgColor indexed="64"/>
      </patternFill>
    </fill>
  </fills>
  <borders count="10">
    <border>
      <left/>
      <right/>
      <top/>
      <bottom/>
      <diagonal/>
    </border>
    <border>
      <left/>
      <right/>
      <top style="thin">
        <color indexed="64"/>
      </top>
      <bottom style="thin">
        <color indexed="64"/>
      </bottom>
      <diagonal/>
    </border>
    <border>
      <left/>
      <right/>
      <top style="thin">
        <color indexed="64"/>
      </top>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style="thin">
        <color theme="5"/>
      </top>
      <bottom style="thin">
        <color theme="5"/>
      </bottom>
      <diagonal/>
    </border>
    <border>
      <left/>
      <right/>
      <top style="thin">
        <color theme="5"/>
      </top>
      <bottom style="thin">
        <color theme="5"/>
      </bottom>
      <diagonal/>
    </border>
    <border>
      <left style="thin">
        <color theme="5"/>
      </left>
      <right/>
      <top/>
      <bottom/>
      <diagonal/>
    </border>
    <border>
      <left/>
      <right style="thin">
        <color theme="5"/>
      </right>
      <top/>
      <bottom/>
      <diagonal/>
    </border>
  </borders>
  <cellStyleXfs count="1">
    <xf numFmtId="0" fontId="0" fillId="0" borderId="0"/>
  </cellStyleXfs>
  <cellXfs count="63">
    <xf numFmtId="0" fontId="0" fillId="0" borderId="0" xfId="0"/>
    <xf numFmtId="0" fontId="0" fillId="0" borderId="0" xfId="0" applyAlignment="1">
      <alignment wrapText="1"/>
    </xf>
    <xf numFmtId="164" fontId="0" fillId="0" borderId="0" xfId="0" applyNumberFormat="1"/>
    <xf numFmtId="164" fontId="0" fillId="0" borderId="0" xfId="0" applyNumberFormat="1" applyAlignment="1">
      <alignment wrapText="1"/>
    </xf>
    <xf numFmtId="164" fontId="1" fillId="0" borderId="0" xfId="0" applyNumberFormat="1" applyFont="1" applyAlignment="1">
      <alignment wrapText="1"/>
    </xf>
    <xf numFmtId="0" fontId="5" fillId="0" borderId="0" xfId="0" applyFont="1"/>
    <xf numFmtId="0" fontId="6" fillId="0" borderId="0" xfId="0" applyFont="1"/>
    <xf numFmtId="0" fontId="6" fillId="0" borderId="0" xfId="0" applyFont="1" applyAlignment="1">
      <alignment wrapText="1"/>
    </xf>
    <xf numFmtId="0" fontId="0" fillId="3" borderId="0" xfId="0" applyFill="1"/>
    <xf numFmtId="0" fontId="3" fillId="3" borderId="0" xfId="0" applyFont="1" applyFill="1"/>
    <xf numFmtId="3" fontId="0" fillId="0" borderId="0" xfId="0" applyNumberFormat="1"/>
    <xf numFmtId="3" fontId="1" fillId="0" borderId="0" xfId="0" applyNumberFormat="1" applyFont="1"/>
    <xf numFmtId="0" fontId="3" fillId="0" borderId="0" xfId="0" applyFont="1" applyAlignment="1">
      <alignment wrapText="1"/>
    </xf>
    <xf numFmtId="0" fontId="0" fillId="0" borderId="0" xfId="0" applyAlignment="1"/>
    <xf numFmtId="0" fontId="6" fillId="0" borderId="0" xfId="0" applyFont="1" applyAlignment="1"/>
    <xf numFmtId="164" fontId="0" fillId="0" borderId="0" xfId="0" applyNumberFormat="1" applyAlignment="1"/>
    <xf numFmtId="164" fontId="0" fillId="0" borderId="0" xfId="0" applyNumberFormat="1" applyFont="1" applyAlignment="1">
      <alignment wrapText="1"/>
    </xf>
    <xf numFmtId="0" fontId="0" fillId="0" borderId="0" xfId="0" applyFill="1"/>
    <xf numFmtId="0" fontId="4" fillId="0" borderId="0" xfId="0" applyFont="1" applyFill="1" applyBorder="1" applyAlignment="1">
      <alignment horizontal="left" wrapText="1"/>
    </xf>
    <xf numFmtId="0" fontId="0" fillId="0" borderId="1" xfId="0" applyFill="1" applyBorder="1"/>
    <xf numFmtId="164" fontId="0" fillId="0" borderId="0" xfId="0" applyNumberFormat="1" applyFill="1" applyAlignment="1">
      <alignment wrapText="1"/>
    </xf>
    <xf numFmtId="0" fontId="6" fillId="0" borderId="0" xfId="0" applyFont="1" applyFill="1" applyAlignment="1">
      <alignment wrapText="1"/>
    </xf>
    <xf numFmtId="164" fontId="0" fillId="0" borderId="5" xfId="0" applyNumberFormat="1" applyFont="1" applyBorder="1" applyAlignment="1">
      <alignment wrapText="1"/>
    </xf>
    <xf numFmtId="164" fontId="0" fillId="0" borderId="0" xfId="0" applyNumberFormat="1" applyFill="1" applyAlignment="1"/>
    <xf numFmtId="0" fontId="1" fillId="0" borderId="0" xfId="0" applyFont="1" applyFill="1" applyAlignment="1"/>
    <xf numFmtId="164" fontId="0" fillId="0" borderId="0" xfId="0" applyNumberFormat="1" applyFont="1" applyFill="1" applyAlignment="1">
      <alignment wrapText="1"/>
    </xf>
    <xf numFmtId="164" fontId="1" fillId="0" borderId="0" xfId="0" applyNumberFormat="1" applyFont="1" applyFill="1" applyAlignment="1">
      <alignment wrapText="1"/>
    </xf>
    <xf numFmtId="0" fontId="1" fillId="0" borderId="0" xfId="0" applyFont="1" applyFill="1" applyAlignment="1">
      <alignment wrapText="1"/>
    </xf>
    <xf numFmtId="0" fontId="7" fillId="5" borderId="0" xfId="0" applyFont="1" applyFill="1" applyBorder="1" applyAlignment="1">
      <alignment wrapText="1"/>
    </xf>
    <xf numFmtId="164" fontId="8" fillId="0" borderId="0" xfId="0" applyNumberFormat="1" applyFont="1" applyFill="1" applyAlignment="1">
      <alignment wrapText="1"/>
    </xf>
    <xf numFmtId="0" fontId="2" fillId="0" borderId="0" xfId="0" applyFont="1" applyFill="1" applyBorder="1" applyAlignment="1">
      <alignment horizontal="center"/>
    </xf>
    <xf numFmtId="0" fontId="7" fillId="5" borderId="8" xfId="0" applyFont="1" applyFill="1" applyBorder="1" applyAlignment="1"/>
    <xf numFmtId="0" fontId="0" fillId="3" borderId="0" xfId="0" applyFill="1"/>
    <xf numFmtId="164" fontId="0" fillId="3" borderId="0" xfId="0" applyNumberFormat="1" applyFill="1"/>
    <xf numFmtId="0" fontId="0" fillId="3" borderId="0" xfId="0" applyFill="1" applyAlignment="1"/>
    <xf numFmtId="164" fontId="0" fillId="3" borderId="0" xfId="0" applyNumberFormat="1" applyFill="1" applyAlignment="1"/>
    <xf numFmtId="0" fontId="7" fillId="5" borderId="0" xfId="0" applyFont="1" applyFill="1" applyBorder="1"/>
    <xf numFmtId="0" fontId="7" fillId="5" borderId="9" xfId="0" applyFont="1" applyFill="1" applyBorder="1" applyAlignment="1">
      <alignment wrapText="1"/>
    </xf>
    <xf numFmtId="164" fontId="0" fillId="6" borderId="3" xfId="0" applyNumberFormat="1" applyFont="1" applyFill="1" applyBorder="1" applyAlignment="1"/>
    <xf numFmtId="164" fontId="1" fillId="6" borderId="4" xfId="0" applyNumberFormat="1" applyFont="1" applyFill="1" applyBorder="1" applyAlignment="1">
      <alignment wrapText="1"/>
    </xf>
    <xf numFmtId="164" fontId="0" fillId="6" borderId="4" xfId="0" applyNumberFormat="1" applyFont="1" applyFill="1" applyBorder="1" applyAlignment="1">
      <alignment wrapText="1"/>
    </xf>
    <xf numFmtId="164" fontId="0" fillId="6" borderId="0" xfId="0" applyNumberFormat="1" applyFont="1" applyFill="1" applyAlignment="1">
      <alignment wrapText="1"/>
    </xf>
    <xf numFmtId="164" fontId="0" fillId="6" borderId="6" xfId="0" applyNumberFormat="1" applyFont="1" applyFill="1" applyBorder="1" applyAlignment="1"/>
    <xf numFmtId="164" fontId="1" fillId="6" borderId="7" xfId="0" applyNumberFormat="1" applyFont="1" applyFill="1" applyBorder="1" applyAlignment="1">
      <alignment wrapText="1"/>
    </xf>
    <xf numFmtId="164" fontId="0" fillId="6" borderId="7" xfId="0" applyNumberFormat="1" applyFont="1" applyFill="1" applyBorder="1" applyAlignment="1">
      <alignment wrapText="1"/>
    </xf>
    <xf numFmtId="164" fontId="0" fillId="6" borderId="0" xfId="0" applyNumberFormat="1" applyFill="1" applyAlignment="1"/>
    <xf numFmtId="164" fontId="1" fillId="6" borderId="0" xfId="0" applyNumberFormat="1" applyFont="1" applyFill="1" applyAlignment="1">
      <alignment wrapText="1"/>
    </xf>
    <xf numFmtId="0" fontId="8" fillId="2" borderId="0" xfId="0" applyFont="1" applyFill="1"/>
    <xf numFmtId="0" fontId="8" fillId="2" borderId="0" xfId="0" applyFont="1" applyFill="1" applyBorder="1" applyAlignment="1">
      <alignment horizontal="left" wrapText="1"/>
    </xf>
    <xf numFmtId="0" fontId="8" fillId="2" borderId="0" xfId="0" applyFont="1" applyFill="1" applyBorder="1" applyAlignment="1">
      <alignment horizontal="left"/>
    </xf>
    <xf numFmtId="164" fontId="0" fillId="2" borderId="0" xfId="0" applyNumberFormat="1" applyFont="1" applyFill="1" applyBorder="1" applyAlignment="1">
      <alignment horizontal="right" wrapText="1"/>
    </xf>
    <xf numFmtId="164" fontId="9" fillId="2" borderId="0" xfId="0" applyNumberFormat="1" applyFont="1" applyFill="1"/>
    <xf numFmtId="0" fontId="8" fillId="4" borderId="0" xfId="0" applyFont="1" applyFill="1"/>
    <xf numFmtId="164" fontId="0" fillId="4" borderId="0" xfId="0" applyNumberFormat="1" applyFont="1" applyFill="1"/>
    <xf numFmtId="0" fontId="8" fillId="4" borderId="0" xfId="0" applyFont="1" applyFill="1" applyAlignment="1">
      <alignment wrapText="1"/>
    </xf>
    <xf numFmtId="0" fontId="8" fillId="0" borderId="0" xfId="0" applyFont="1" applyFill="1"/>
    <xf numFmtId="165" fontId="0" fillId="0" borderId="0" xfId="0" applyNumberFormat="1" applyFont="1" applyFill="1"/>
    <xf numFmtId="0" fontId="0" fillId="0" borderId="0" xfId="0" applyFill="1" applyAlignment="1"/>
    <xf numFmtId="0" fontId="4" fillId="3" borderId="0" xfId="0" applyFont="1" applyFill="1" applyBorder="1" applyAlignment="1">
      <alignment horizontal="left" wrapText="1"/>
    </xf>
    <xf numFmtId="0" fontId="2" fillId="3" borderId="1" xfId="0" applyFont="1" applyFill="1" applyBorder="1" applyAlignment="1">
      <alignment horizontal="center"/>
    </xf>
    <xf numFmtId="0" fontId="4" fillId="0" borderId="2" xfId="0" applyFont="1" applyBorder="1" applyAlignment="1">
      <alignment horizontal="left" wrapText="1"/>
    </xf>
    <xf numFmtId="0" fontId="2" fillId="0" borderId="1" xfId="0" applyFont="1" applyBorder="1" applyAlignment="1">
      <alignment horizontal="left"/>
    </xf>
    <xf numFmtId="0" fontId="2" fillId="0" borderId="1" xfId="0" applyFont="1" applyBorder="1" applyAlignment="1">
      <alignment horizontal="center"/>
    </xf>
  </cellXfs>
  <cellStyles count="1">
    <cellStyle name="Normal" xfId="0" builtinId="0"/>
  </cellStyles>
  <dxfs count="47">
    <dxf>
      <numFmt numFmtId="3" formatCode="#,##0"/>
    </dxf>
    <dxf>
      <font>
        <b/>
      </font>
      <numFmt numFmtId="3" formatCode="#,##0"/>
    </dxf>
    <dxf>
      <numFmt numFmtId="164" formatCode="&quot;$&quot;#,##0"/>
    </dxf>
    <dxf>
      <numFmt numFmtId="164" formatCode="&quot;$&quot;#,##0"/>
    </dxf>
    <dxf>
      <numFmt numFmtId="164" formatCode="&quot;$&quot;#,##0"/>
    </dxf>
    <dxf>
      <numFmt numFmtId="164" formatCode="&quot;$&quot;#,##0"/>
    </dxf>
    <dxf>
      <numFmt numFmtId="164" formatCode="&quot;$&quot;#,##0"/>
    </dxf>
    <dxf>
      <numFmt numFmtId="164" formatCode="&quot;$&quot;#,##0"/>
    </dxf>
    <dxf>
      <alignment horizontal="general" vertical="bottom" textRotation="0" wrapText="1" indent="0" justifyLastLine="0" shrinkToFit="0" readingOrder="0"/>
    </dxf>
    <dxf>
      <alignment vertical="bottom" textRotation="0" wrapText="1" indent="0" justifyLastLine="0" shrinkToFit="0" readingOrder="0"/>
    </dxf>
    <dxf>
      <numFmt numFmtId="164" formatCode="&quot;$&quot;#,##0"/>
      <alignment horizontal="general" vertical="bottom" textRotation="0" wrapText="1" indent="0" justifyLastLine="0" shrinkToFit="0" readingOrder="0"/>
    </dxf>
    <dxf>
      <font>
        <b/>
      </font>
      <numFmt numFmtId="164" formatCode="&quot;$&quot;#,##0"/>
      <alignment horizontal="general" vertical="bottom" textRotation="0" wrapText="1" indent="0" justifyLastLine="0" shrinkToFit="0" readingOrder="0"/>
    </dxf>
    <dxf>
      <font>
        <b/>
      </font>
      <numFmt numFmtId="164" formatCode="&quot;$&quot;#,##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quot;$&quot;#,##0"/>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4" formatCode="&quot;$&quot;#,##0"/>
      <fill>
        <patternFill patternType="none">
          <fgColor indexed="64"/>
          <bgColor indexed="65"/>
        </patternFill>
      </fill>
      <alignment horizontal="general" vertical="bottom" textRotation="0" wrapText="1" indent="0" justifyLastLine="0" shrinkToFit="0" readingOrder="0"/>
    </dxf>
    <dxf>
      <font>
        <b val="0"/>
      </font>
      <numFmt numFmtId="164" formatCode="&quot;$&quot;#,##0"/>
      <alignment horizontal="general" vertical="bottom" textRotation="0" wrapText="1" indent="0" justifyLastLine="0" shrinkToFit="0" readingOrder="0"/>
    </dxf>
    <dxf>
      <numFmt numFmtId="164" formatCode="&quot;$&quot;#,##0"/>
      <alignment horizontal="general" vertical="bottom" textRotation="0" wrapText="1" indent="0" justifyLastLine="0" shrinkToFit="0" readingOrder="0"/>
    </dxf>
    <dxf>
      <numFmt numFmtId="164" formatCode="&quot;$&quot;#,##0"/>
      <alignment horizontal="general" vertical="bottom" textRotation="0" wrapText="0" indent="0" justifyLastLine="0" shrinkToFit="0" readingOrder="0"/>
    </dxf>
    <dxf>
      <numFmt numFmtId="164" formatCode="&quot;$&quot;#,##0"/>
      <alignment horizontal="general" vertical="bottom" textRotation="0" wrapText="1" indent="0" justifyLastLine="0" shrinkToFit="0" readingOrder="0"/>
    </dxf>
    <dxf>
      <font>
        <i/>
      </font>
    </dxf>
    <dxf>
      <font>
        <b val="0"/>
        <i val="0"/>
        <strike val="0"/>
        <condense val="0"/>
        <extend val="0"/>
        <outline val="0"/>
        <shadow val="0"/>
        <u val="none"/>
        <vertAlign val="baseline"/>
        <sz val="11"/>
        <color theme="1"/>
        <name val="Calibri"/>
        <family val="2"/>
        <scheme val="minor"/>
      </font>
      <numFmt numFmtId="164" formatCode="&quot;$&quot;#,##0"/>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theme="5"/>
        </top>
        <bottom/>
        <vertical/>
        <horizontal/>
      </border>
    </dxf>
    <dxf>
      <font>
        <b/>
        <i val="0"/>
        <strike val="0"/>
        <condense val="0"/>
        <extend val="0"/>
        <outline val="0"/>
        <shadow val="0"/>
        <u val="none"/>
        <vertAlign val="baseline"/>
        <sz val="11"/>
        <color theme="1"/>
        <name val="Calibri"/>
        <family val="2"/>
        <scheme val="minor"/>
      </font>
      <numFmt numFmtId="164" formatCode="&quot;$&quot;#,##0"/>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top style="thin">
          <color theme="5"/>
        </top>
        <bottom style="thin">
          <color theme="5"/>
        </bottom>
      </border>
    </dxf>
    <dxf>
      <font>
        <b val="0"/>
        <i val="0"/>
        <strike val="0"/>
        <condense val="0"/>
        <extend val="0"/>
        <outline val="0"/>
        <shadow val="0"/>
        <u val="none"/>
        <vertAlign val="baseline"/>
        <sz val="11"/>
        <color theme="1"/>
        <name val="Calibri"/>
        <family val="2"/>
        <scheme val="minor"/>
      </font>
      <numFmt numFmtId="164" formatCode="&quot;$&quot;#,##0"/>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top style="thin">
          <color theme="5"/>
        </top>
        <bottom style="thin">
          <color theme="5"/>
        </bottom>
      </border>
    </dxf>
    <dxf>
      <font>
        <b/>
        <i val="0"/>
        <strike val="0"/>
        <condense val="0"/>
        <extend val="0"/>
        <outline val="0"/>
        <shadow val="0"/>
        <u val="none"/>
        <vertAlign val="baseline"/>
        <sz val="11"/>
        <color theme="1"/>
        <name val="Calibri"/>
        <family val="2"/>
        <scheme val="minor"/>
      </font>
      <numFmt numFmtId="164" formatCode="&quot;$&quot;#,##0"/>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top style="thin">
          <color theme="5"/>
        </top>
        <bottom style="thin">
          <color theme="5"/>
        </bottom>
      </border>
    </dxf>
    <dxf>
      <font>
        <b val="0"/>
        <i val="0"/>
        <strike val="0"/>
        <condense val="0"/>
        <extend val="0"/>
        <outline val="0"/>
        <shadow val="0"/>
        <u val="none"/>
        <vertAlign val="baseline"/>
        <sz val="11"/>
        <color theme="1"/>
        <name val="Calibri"/>
        <family val="2"/>
        <scheme val="minor"/>
      </font>
      <numFmt numFmtId="164" formatCode="&quot;$&quot;#,##0"/>
      <fill>
        <patternFill patternType="solid">
          <fgColor indexed="64"/>
          <bgColor theme="0" tint="-4.9989318521683403E-2"/>
        </patternFill>
      </fill>
      <alignment horizontal="general" vertical="bottom" textRotation="0" wrapText="0" indent="0" justifyLastLine="0" shrinkToFit="0" readingOrder="0"/>
      <border diagonalUp="0" diagonalDown="0" outline="0">
        <left style="thin">
          <color theme="5"/>
        </left>
        <right/>
        <top style="thin">
          <color theme="5"/>
        </top>
        <bottom style="thin">
          <color theme="5"/>
        </bottom>
      </border>
    </dxf>
    <dxf>
      <border outline="0">
        <top style="thin">
          <color theme="5"/>
        </top>
      </border>
    </dxf>
    <dxf>
      <fill>
        <patternFill>
          <fgColor indexed="64"/>
          <bgColor theme="0" tint="-4.9989318521683403E-2"/>
        </patternFill>
      </fill>
    </dxf>
    <dxf>
      <font>
        <b/>
        <i/>
        <strike val="0"/>
        <condense val="0"/>
        <extend val="0"/>
        <outline val="0"/>
        <shadow val="0"/>
        <u val="none"/>
        <vertAlign val="baseline"/>
        <sz val="11"/>
        <color theme="0"/>
        <name val="Calibri"/>
        <family val="2"/>
        <scheme val="minor"/>
      </font>
      <fill>
        <patternFill patternType="solid">
          <fgColor theme="5"/>
          <bgColor theme="5"/>
        </patternFill>
      </fill>
      <alignment horizontal="general" vertical="bottom" textRotation="0" wrapText="1" indent="0" justifyLastLine="0" shrinkToFit="0" readingOrder="0"/>
    </dxf>
    <dxf>
      <numFmt numFmtId="164" formatCode="&quot;$&quot;#,##0"/>
      <fill>
        <patternFill patternType="none">
          <fgColor indexed="64"/>
          <bgColor theme="0" tint="-0.14999847407452621"/>
        </patternFill>
      </fill>
    </dxf>
    <dxf>
      <numFmt numFmtId="164" formatCode="&quot;$&quot;#,##0"/>
      <fill>
        <patternFill patternType="none">
          <fgColor indexed="64"/>
          <bgColor theme="0" tint="-0.14999847407452621"/>
        </patternFill>
      </fill>
    </dxf>
    <dxf>
      <fill>
        <patternFill patternType="none">
          <fgColor indexed="64"/>
          <bgColor theme="0" tint="-0.14999847407452621"/>
        </patternFill>
      </fill>
    </dxf>
    <dxf>
      <numFmt numFmtId="164" formatCode="&quot;$&quot;#,##0"/>
      <fill>
        <patternFill patternType="none">
          <fgColor indexed="64"/>
          <bgColor theme="0" tint="-0.14999847407452621"/>
        </patternFill>
      </fill>
    </dxf>
    <dxf>
      <fill>
        <patternFill patternType="none">
          <fgColor indexed="64"/>
          <bgColor theme="0" tint="-0.14999847407452621"/>
        </patternFill>
      </fill>
    </dxf>
    <dxf>
      <numFmt numFmtId="164" formatCode="&quot;$&quot;#,##0"/>
      <fill>
        <patternFill patternType="none">
          <fgColor indexed="64"/>
          <bgColor theme="0" tint="-0.14999847407452621"/>
        </patternFill>
      </fill>
    </dxf>
    <dxf>
      <fill>
        <patternFill patternType="solid">
          <fgColor indexed="64"/>
          <bgColor theme="0" tint="-0.14999847407452621"/>
        </patternFill>
      </fill>
    </dxf>
    <dxf>
      <numFmt numFmtId="164" formatCode="&quot;$&quot;#,##0"/>
      <fill>
        <patternFill patternType="solid">
          <fgColor indexed="64"/>
          <bgColor theme="0" tint="-0.14999847407452621"/>
        </patternFill>
      </fill>
    </dxf>
    <dxf>
      <fill>
        <patternFill patternType="solid">
          <fgColor indexed="64"/>
          <bgColor theme="0" tint="-0.14999847407452621"/>
        </patternFill>
      </fill>
    </dxf>
    <dxf>
      <numFmt numFmtId="164" formatCode="&quot;$&quot;#,##0"/>
      <fill>
        <patternFill patternType="solid">
          <fgColor indexed="64"/>
          <bgColor theme="0" tint="-0.14999847407452621"/>
        </patternFill>
      </fill>
    </dxf>
    <dxf>
      <fill>
        <patternFill patternType="solid">
          <fgColor indexed="64"/>
          <bgColor theme="0" tint="-0.14999847407452621"/>
        </patternFill>
      </fill>
      <alignment vertical="bottom" textRotation="0" wrapText="0" indent="0" justifyLastLine="0" shrinkToFit="0" readingOrder="0"/>
    </dxf>
    <dxf>
      <numFmt numFmtId="164" formatCode="&quot;$&quot;#,##0"/>
      <fill>
        <patternFill patternType="solid">
          <fgColor indexed="64"/>
          <bgColor theme="0" tint="-0.14999847407452621"/>
        </patternFill>
      </fill>
      <alignment vertical="bottom" textRotation="0" wrapText="0" indent="0" justifyLastLine="0" shrinkToFit="0" readingOrder="0"/>
    </dxf>
    <dxf>
      <fill>
        <patternFill patternType="solid">
          <fgColor indexed="64"/>
          <bgColor theme="0" tint="-0.14999847407452621"/>
        </patternFill>
      </fill>
    </dxf>
    <dxf>
      <numFmt numFmtId="164" formatCode="&quot;$&quot;#,##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_xlchart.v1.1</cx:f>
      </cx:numDim>
    </cx:data>
  </cx:chartData>
  <cx:chart>
    <cx:title pos="t" align="ctr" overlay="0">
      <cx:tx>
        <cx:txData>
          <cx:v>SPENDING PLAN BREAKDOWN</cx:v>
        </cx:txData>
      </cx:tx>
      <cx:txPr>
        <a:bodyPr spcFirstLastPara="1" vertOverflow="ellipsis" horzOverflow="overflow" wrap="square" lIns="0" tIns="0" rIns="0" bIns="0" anchor="ctr" anchorCtr="1"/>
        <a:lstStyle/>
        <a:p>
          <a:pPr algn="ctr" rtl="0">
            <a:defRPr/>
          </a:pPr>
          <a:r>
            <a:rPr lang="en-US" sz="1600" b="1" i="0" u="none" strike="noStrike" baseline="0">
              <a:solidFill>
                <a:sysClr val="windowText" lastClr="000000">
                  <a:lumMod val="65000"/>
                  <a:lumOff val="35000"/>
                </a:sysClr>
              </a:solidFill>
              <a:latin typeface="Calibri" panose="020F0502020204030204"/>
            </a:rPr>
            <a:t>SPENDING PLAN BREAKDOWN</a:t>
          </a:r>
        </a:p>
      </cx:txPr>
    </cx:title>
    <cx:plotArea>
      <cx:plotAreaRegion>
        <cx:series layoutId="treemap" uniqueId="{33E4E3C1-498F-43EB-A74C-98AA17B279DD}" formatIdx="0">
          <cx:tx>
            <cx:txData>
              <cx:f>_xlchart.v1.2</cx:f>
              <cx:v>COUNCIL TOTALS 2/9 (2/2 as default)</cx:v>
            </cx:txData>
          </cx:tx>
          <cx:dataLabels pos="inEnd">
            <cx:txPr>
              <a:bodyPr spcFirstLastPara="1" vertOverflow="ellipsis" horzOverflow="overflow" wrap="square" lIns="0" tIns="0" rIns="0" bIns="0" anchor="ctr" anchorCtr="1"/>
              <a:lstStyle/>
              <a:p>
                <a:pPr algn="ctr" rtl="0">
                  <a:defRPr sz="1200">
                    <a:ln>
                      <a:noFill/>
                    </a:ln>
                  </a:defRPr>
                </a:pPr>
                <a:endParaRPr lang="en-US" sz="1200" b="0" i="0" u="none" strike="noStrike" baseline="0">
                  <a:ln>
                    <a:noFill/>
                  </a:ln>
                  <a:solidFill>
                    <a:sysClr val="window" lastClr="FFFFFF"/>
                  </a:solidFill>
                  <a:latin typeface="Calibri" panose="020F0502020204030204"/>
                </a:endParaRPr>
              </a:p>
            </cx:txPr>
            <cx:visibility seriesName="0" categoryName="1" value="1"/>
            <cx:separator>; </cx:separator>
            <cx:dataLabel idx="11">
              <cx:txPr>
                <a:bodyPr spcFirstLastPara="1" vertOverflow="ellipsis" horzOverflow="overflow" wrap="square" lIns="0" tIns="0" rIns="0" bIns="0" anchor="ctr" anchorCtr="1"/>
                <a:lstStyle/>
                <a:p>
                  <a:pPr algn="ctr" rtl="0">
                    <a:defRPr/>
                  </a:pPr>
                  <a:r>
                    <a:rPr lang="en-US" sz="1200" b="0" i="0" u="none" strike="noStrike" baseline="0">
                      <a:ln>
                        <a:noFill/>
                      </a:ln>
                      <a:solidFill>
                        <a:sysClr val="window" lastClr="FFFFFF"/>
                      </a:solidFill>
                      <a:latin typeface="Calibri" panose="020F0502020204030204"/>
                    </a:rPr>
                    <a:t>Multi-Family Housing Rehabilitation Fund; $1,500,000</a:t>
                  </a:r>
                </a:p>
              </cx:txPr>
              <cx:visibility seriesName="0" categoryName="1" value="1"/>
              <cx:separator>; </cx:separator>
            </cx:dataLabel>
          </cx:dataLabels>
          <cx:dataId val="0"/>
          <cx:layoutPr>
            <cx:parentLabelLayout val="banner"/>
          </cx:layoutPr>
        </cx:series>
      </cx:plotAreaRegion>
    </cx:plotArea>
  </cx:chart>
</cx: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10</xdr:col>
      <xdr:colOff>285524</xdr:colOff>
      <xdr:row>38</xdr:row>
      <xdr:rowOff>269127</xdr:rowOff>
    </xdr:from>
    <xdr:to>
      <xdr:col>22</xdr:col>
      <xdr:colOff>344390</xdr:colOff>
      <xdr:row>71</xdr:row>
      <xdr:rowOff>91707</xdr:rowOff>
    </xdr:to>
    <mc:AlternateContent xmlns:mc="http://schemas.openxmlformats.org/markup-compatibility/2006">
      <mc:Choice xmlns:cx1="http://schemas.microsoft.com/office/drawing/2015/9/8/chartex" Requires="cx1">
        <xdr:graphicFrame macro="">
          <xdr:nvGraphicFramePr>
            <xdr:cNvPr id="8" name="Chart 7">
              <a:extLst>
                <a:ext uri="{FF2B5EF4-FFF2-40B4-BE49-F238E27FC236}">
                  <a16:creationId xmlns:a16="http://schemas.microsoft.com/office/drawing/2014/main" id="{938AE2FF-495B-46E7-8F28-D546D2ADBF9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2668024" y="10537077"/>
              <a:ext cx="7726491" cy="774738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B5FDF3-864E-48B9-8D09-3C67A4ACC9CD}" name="Table3" displayName="Table3" ref="A41:H51" totalsRowCount="1" headerRowDxfId="46" dataDxfId="45" totalsRowDxfId="44">
  <autoFilter ref="A41:H50" xr:uid="{235E1479-9ABB-43B6-8887-DA9A6870B627}"/>
  <sortState ref="A42:D50">
    <sortCondition ref="A41:A50"/>
  </sortState>
  <tableColumns count="8">
    <tableColumn id="1" xr3:uid="{443C0A7F-1F8A-4FD8-B596-E39084418301}" name="ARPA Funding Use" totalsRowLabel="Total" dataDxfId="43" totalsRowDxfId="42"/>
    <tableColumn id="4" xr3:uid="{34024728-718A-4255-97CD-1529E9A40639}" name="2021" dataDxfId="41" totalsRowDxfId="40"/>
    <tableColumn id="5" xr3:uid="{D013242E-D2DB-462A-930F-C80024CF83BE}" name="2022" dataDxfId="39" totalsRowDxfId="38"/>
    <tableColumn id="6" xr3:uid="{41190BCF-4F59-44ED-B6C6-9DF467D3F931}" name="2023" dataDxfId="37" totalsRowDxfId="36"/>
    <tableColumn id="7" xr3:uid="{2521EDEC-D8FB-4B31-8F86-FA2D39FC086A}" name="2024" dataDxfId="35" totalsRowDxfId="34"/>
    <tableColumn id="8" xr3:uid="{27D646C9-CCCE-46B6-8CAA-5262ACC5D72F}" name="2025" dataDxfId="33" totalsRowDxfId="32"/>
    <tableColumn id="9" xr3:uid="{AFCF1980-B68B-4D0E-A86C-EB26A9253A26}" name="2026" dataDxfId="31" totalsRowDxfId="30"/>
    <tableColumn id="10" xr3:uid="{973AAE0C-9A45-4747-BDE5-29779EC71AEF}" name="TOTAL" totalsRowFunction="sum" dataDxfId="29" totalsRowDxfId="28">
      <calculatedColumnFormula>SUM(Table3[[#This Row],[2021]:[2026]])</calculatedColumnFormula>
    </tableColumn>
  </tableColumns>
  <tableStyleInfo name="TableStyleLight1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2CFF3DF-1150-4E30-BB85-3E1E35C3715A}" name="Table2" displayName="Table2" ref="A59:E70" totalsRowShown="0" headerRowDxfId="27" dataDxfId="26" tableBorderDxfId="25">
  <autoFilter ref="A59:E70" xr:uid="{1EE16791-94A1-4B3B-9B7F-98AA873EE62A}"/>
  <tableColumns count="5">
    <tableColumn id="1" xr3:uid="{0D9C0016-430B-4C17-A29C-C0419E6F3FC9}" name="Spending Plan Goal" dataDxfId="24"/>
    <tableColumn id="2" xr3:uid="{F14EDC89-39F4-40D1-8929-6D46D89747C6}" name="ARPA Funding Use" dataDxfId="23"/>
    <tableColumn id="3" xr3:uid="{EB6D0B83-F984-4267-8575-0E587CED377B}" name="STAFF-RECOMMENDED TOTALS" dataDxfId="22"/>
    <tableColumn id="4" xr3:uid="{E339ECF4-73EB-4E48-B4D0-B0D90CE5784C}" name="COUNCIL TOTALS" dataDxfId="21"/>
    <tableColumn id="5" xr3:uid="{DB9DF4AF-BA4D-44F9-9823-CFD07AA4F6AC}" name="Change in Expenditures" dataDxfId="20">
      <calculatedColumnFormula>D60-C60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DA0450A-D847-4F08-827F-241728575948}" name="Table5" displayName="Table5" ref="A9:H28" totalsRowShown="0" headerRowDxfId="19" dataDxfId="18">
  <autoFilter ref="A9:H28" xr:uid="{921C5185-EA4B-4F16-9601-88E7F6E22483}"/>
  <sortState ref="A10:H28">
    <sortCondition ref="A9:A28"/>
  </sortState>
  <tableColumns count="8">
    <tableColumn id="1" xr3:uid="{03EF2DD9-9313-472C-AB9C-F3DCCEF2AE84}" name="Spending Plan Goal" dataDxfId="17"/>
    <tableColumn id="11" xr3:uid="{1E548817-42EA-4059-912F-B843ADC53E02}" name="ARPA Funding Use" dataDxfId="16"/>
    <tableColumn id="10" xr3:uid="{D660C309-EB8F-40C8-925A-E23F121C5737}" name="2/2 COUNCIL AGREED UPON TOTALS" dataDxfId="15"/>
    <tableColumn id="5" xr3:uid="{45AF1E49-EF19-42D9-A4B3-3BE5DCE5CC04}" name="Staff Change in Expenditures 2/29" dataDxfId="14">
      <calculatedColumnFormula>Table5[[#This Row],[STAFF PROPOSED TOTALS 2/9]]-Table5[[#This Row],[2/2 COUNCIL AGREED UPON TOTALS]]</calculatedColumnFormula>
    </tableColumn>
    <tableColumn id="3" xr3:uid="{C9A0B09E-CF3F-4922-A1E4-75C6BF119586}" name="STAFF PROPOSED TOTALS 2/9" dataDxfId="13"/>
    <tableColumn id="2" xr3:uid="{3E255C52-C513-4078-9201-4A2E0051E96A}" name="COUNCIL TOTALS 2/9 (2/2 as default)" dataDxfId="12"/>
    <tableColumn id="6" xr3:uid="{400AD181-E4D8-42DA-8920-F171C191415C}" name="Council Change in Expenditures from Staff-Proposed" dataDxfId="11"/>
    <tableColumn id="7" xr3:uid="{E79B9CCF-7070-46B8-86B5-FAEF9D061B0F}" name="Final Proposal (included in Final Projects)" dataDxfId="10"/>
  </tableColumns>
  <tableStyleInfo name="TableStyleLight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C627233-3B4C-4F1A-BAD5-17D413EAB441}" name="Table1" displayName="Table1" ref="A4:I35" totalsRowCount="1">
  <autoFilter ref="A4:I34" xr:uid="{DE73F475-9626-4F26-BF1F-09AE0C91454F}"/>
  <sortState ref="A5:I34">
    <sortCondition ref="B4:B34"/>
  </sortState>
  <tableColumns count="9">
    <tableColumn id="1" xr3:uid="{EC2B1EC9-510B-4FC1-8145-749A04C1C1A3}" name="ARPA Funding Use" totalsRowLabel="Total ARPA Funds" dataDxfId="9" totalsRowDxfId="8"/>
    <tableColumn id="2" xr3:uid="{03B72998-4489-4961-A20C-3B3C7EC5C056}" name="Expense Type"/>
    <tableColumn id="3" xr3:uid="{1E3B82C5-241F-4D02-A700-4374FA3E7C0A}" name="2021" dataDxfId="7"/>
    <tableColumn id="4" xr3:uid="{4EED3C2D-428E-4E72-83B0-850463E67CA2}" name="2022" dataDxfId="6"/>
    <tableColumn id="5" xr3:uid="{B9C6A31D-5CE7-466E-BEA8-E73F489AC777}" name="2023" dataDxfId="5"/>
    <tableColumn id="6" xr3:uid="{F1298399-7780-46C4-B526-DFFE315050B4}" name="2024" dataDxfId="4"/>
    <tableColumn id="7" xr3:uid="{61CEF081-A4C5-4D9A-B95E-FE46ABB6E706}" name="2025" dataDxfId="3"/>
    <tableColumn id="8" xr3:uid="{1BEA3C89-46BF-462E-919C-A300DD726DFD}" name="2026" dataDxfId="2"/>
    <tableColumn id="9" xr3:uid="{A37E27BF-C28C-47A8-B232-4C2978B057F2}" name="TOTAL" totalsRowFunction="custom" dataDxfId="1" totalsRowDxfId="0">
      <calculatedColumnFormula>SUM(Table1[[#This Row],[2021]:[2026]])</calculatedColumnFormula>
      <totalsRowFormula>SUM(Table1[TOTAL])</totalsRowFormula>
    </tableColumn>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D925F-67F7-4D3B-980D-06CA3A1E5FD0}">
  <dimension ref="A1:AG70"/>
  <sheetViews>
    <sheetView zoomScaleNormal="100" workbookViewId="0">
      <selection activeCell="F21" sqref="F21"/>
    </sheetView>
  </sheetViews>
  <sheetFormatPr defaultColWidth="8.85546875" defaultRowHeight="15" x14ac:dyDescent="0.25"/>
  <cols>
    <col min="1" max="1" width="27" customWidth="1"/>
    <col min="2" max="2" width="41.140625" customWidth="1"/>
    <col min="3" max="3" width="26.85546875" style="13" customWidth="1"/>
    <col min="4" max="4" width="17.42578125" customWidth="1"/>
    <col min="5" max="5" width="19.85546875" customWidth="1"/>
    <col min="6" max="6" width="17.42578125" style="17" customWidth="1"/>
    <col min="7" max="7" width="17.140625" style="17" customWidth="1"/>
    <col min="8" max="8" width="17" style="17" hidden="1" customWidth="1"/>
    <col min="9" max="9" width="9" style="17" bestFit="1" customWidth="1"/>
    <col min="10" max="10" width="9.85546875" style="17" bestFit="1" customWidth="1"/>
    <col min="11" max="11" width="15.42578125" style="17" customWidth="1"/>
    <col min="12" max="12" width="11" style="17" customWidth="1"/>
    <col min="13" max="16384" width="8.85546875" style="17"/>
  </cols>
  <sheetData>
    <row r="1" spans="1:33" customFormat="1" ht="31.9" customHeight="1" x14ac:dyDescent="0.5">
      <c r="A1" s="61" t="s">
        <v>86</v>
      </c>
      <c r="B1" s="61"/>
      <c r="C1" s="61"/>
      <c r="D1" s="61"/>
      <c r="E1" s="61"/>
      <c r="F1" s="61"/>
      <c r="G1" s="61"/>
      <c r="H1" s="61"/>
      <c r="I1" s="61"/>
      <c r="J1" s="61"/>
      <c r="K1" s="61"/>
      <c r="L1" s="61"/>
      <c r="M1" s="61"/>
      <c r="N1" s="61"/>
      <c r="O1" s="61"/>
      <c r="P1" s="61"/>
      <c r="Q1" s="61"/>
      <c r="R1" s="61"/>
      <c r="S1" s="61"/>
      <c r="T1" s="61"/>
      <c r="U1" s="19"/>
      <c r="V1" s="19"/>
      <c r="W1" s="19"/>
      <c r="X1" s="19"/>
      <c r="Y1" s="17"/>
      <c r="Z1" s="17"/>
      <c r="AA1" s="17"/>
      <c r="AB1" s="17"/>
      <c r="AC1" s="17"/>
      <c r="AD1" s="17"/>
      <c r="AE1" s="17"/>
      <c r="AF1" s="17"/>
      <c r="AG1" s="17"/>
    </row>
    <row r="2" spans="1:33" customFormat="1" ht="109.15" customHeight="1" x14ac:dyDescent="0.3">
      <c r="A2" s="5" t="s">
        <v>45</v>
      </c>
      <c r="B2" s="60" t="s">
        <v>87</v>
      </c>
      <c r="C2" s="60"/>
      <c r="D2" s="60"/>
      <c r="E2" s="60"/>
      <c r="F2" s="60"/>
      <c r="G2" s="60"/>
      <c r="H2" s="60"/>
      <c r="I2" s="60"/>
      <c r="J2" s="60"/>
      <c r="K2" s="60"/>
      <c r="L2" s="60"/>
      <c r="M2" s="60"/>
      <c r="N2" s="60"/>
      <c r="O2" s="17"/>
      <c r="P2" s="17"/>
      <c r="Q2" s="17"/>
      <c r="R2" s="17"/>
      <c r="S2" s="17"/>
      <c r="T2" s="17"/>
      <c r="U2" s="17"/>
      <c r="V2" s="17"/>
      <c r="W2" s="17"/>
      <c r="X2" s="17"/>
      <c r="Y2" s="17"/>
      <c r="Z2" s="17"/>
      <c r="AA2" s="17"/>
      <c r="AB2" s="17"/>
      <c r="AC2" s="17"/>
      <c r="AD2" s="17"/>
      <c r="AE2" s="17"/>
      <c r="AF2" s="17"/>
      <c r="AG2" s="17"/>
    </row>
    <row r="3" spans="1:33" x14ac:dyDescent="0.25">
      <c r="A3" s="55" t="s">
        <v>88</v>
      </c>
      <c r="B3" s="56">
        <v>44601</v>
      </c>
      <c r="C3" s="57"/>
      <c r="D3" s="17"/>
      <c r="E3" s="17"/>
    </row>
    <row r="4" spans="1:33" customFormat="1" x14ac:dyDescent="0.25">
      <c r="A4" s="52" t="s">
        <v>6</v>
      </c>
      <c r="B4" s="53">
        <v>17463724.559999999</v>
      </c>
      <c r="C4" s="13"/>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row>
    <row r="5" spans="1:33" customFormat="1" ht="30" x14ac:dyDescent="0.25">
      <c r="A5" s="54" t="s">
        <v>51</v>
      </c>
      <c r="B5" s="53">
        <f>Table3[[#Totals],[TOTAL]]</f>
        <v>3904900</v>
      </c>
      <c r="C5" s="13"/>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spans="1:33" customFormat="1" x14ac:dyDescent="0.25">
      <c r="A6" s="52" t="s">
        <v>38</v>
      </c>
      <c r="B6" s="53">
        <f>B4-Table3[[#Totals],[TOTAL]]</f>
        <v>13558824.559999999</v>
      </c>
      <c r="C6" s="13"/>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customFormat="1" ht="16.899999999999999" customHeight="1" x14ac:dyDescent="0.3">
      <c r="A7" s="47" t="s">
        <v>82</v>
      </c>
      <c r="B7" s="51">
        <f>SUM(Table5[STAFF PROPOSED TOTALS 2/9])</f>
        <v>13558825</v>
      </c>
      <c r="C7" s="48" t="s">
        <v>84</v>
      </c>
      <c r="D7" s="50">
        <f>SUM(Table5[COUNCIL TOTALS 2/9 (2/2 as default)])</f>
        <v>13695100</v>
      </c>
      <c r="F7" s="18"/>
      <c r="G7" s="18"/>
      <c r="H7" s="18"/>
      <c r="I7" s="18"/>
      <c r="J7" s="18"/>
      <c r="K7" s="18"/>
      <c r="L7" s="17"/>
      <c r="M7" s="17"/>
      <c r="N7" s="17"/>
      <c r="O7" s="17"/>
      <c r="P7" s="17"/>
      <c r="Q7" s="17"/>
      <c r="R7" s="17"/>
      <c r="S7" s="17"/>
      <c r="T7" s="17"/>
      <c r="U7" s="17"/>
      <c r="V7" s="17"/>
      <c r="W7" s="17"/>
      <c r="X7" s="17"/>
      <c r="Y7" s="17"/>
      <c r="Z7" s="17"/>
      <c r="AA7" s="17"/>
      <c r="AB7" s="17"/>
      <c r="AC7" s="17"/>
      <c r="AD7" s="17"/>
      <c r="AE7" s="17"/>
      <c r="AF7" s="17"/>
      <c r="AG7" s="17"/>
    </row>
    <row r="8" spans="1:33" customFormat="1" ht="16.899999999999999" customHeight="1" x14ac:dyDescent="0.3">
      <c r="A8" s="47" t="s">
        <v>83</v>
      </c>
      <c r="B8" s="51">
        <f>B6-B7</f>
        <v>-0.44000000134110451</v>
      </c>
      <c r="C8" s="49" t="s">
        <v>85</v>
      </c>
      <c r="D8" s="50">
        <f>B6-D7</f>
        <v>-136275.44000000134</v>
      </c>
      <c r="F8" s="18"/>
      <c r="G8" s="18"/>
      <c r="H8" s="18"/>
      <c r="I8" s="18"/>
      <c r="J8" s="18"/>
      <c r="K8" s="18"/>
      <c r="L8" s="17"/>
      <c r="M8" s="17"/>
      <c r="N8" s="17"/>
      <c r="O8" s="17"/>
      <c r="P8" s="17"/>
      <c r="Q8" s="17"/>
      <c r="R8" s="17"/>
      <c r="S8" s="17"/>
      <c r="T8" s="17"/>
      <c r="U8" s="17"/>
      <c r="V8" s="17"/>
      <c r="W8" s="17"/>
      <c r="X8" s="17"/>
      <c r="Y8" s="17"/>
      <c r="Z8" s="17"/>
      <c r="AA8" s="17"/>
      <c r="AB8" s="17"/>
      <c r="AC8" s="17"/>
      <c r="AD8" s="17"/>
      <c r="AE8" s="17"/>
      <c r="AF8" s="17"/>
      <c r="AG8" s="17"/>
    </row>
    <row r="9" spans="1:33" customFormat="1" ht="49.5" customHeight="1" x14ac:dyDescent="0.25">
      <c r="A9" s="14" t="s">
        <v>58</v>
      </c>
      <c r="B9" s="6" t="s">
        <v>28</v>
      </c>
      <c r="C9" s="7" t="s">
        <v>89</v>
      </c>
      <c r="D9" s="7" t="s">
        <v>90</v>
      </c>
      <c r="E9" s="7" t="s">
        <v>91</v>
      </c>
      <c r="F9" s="21" t="s">
        <v>92</v>
      </c>
      <c r="G9" s="21" t="s">
        <v>79</v>
      </c>
      <c r="H9" s="21" t="s">
        <v>75</v>
      </c>
      <c r="I9" s="17"/>
      <c r="J9" s="17"/>
      <c r="K9" s="17"/>
      <c r="L9" s="17"/>
      <c r="M9" s="17"/>
      <c r="N9" s="17"/>
      <c r="O9" s="17"/>
      <c r="P9" s="17"/>
      <c r="Q9" s="17"/>
      <c r="R9" s="17"/>
      <c r="S9" s="17"/>
      <c r="T9" s="17"/>
      <c r="U9" s="17"/>
      <c r="V9" s="17"/>
      <c r="W9" s="17"/>
      <c r="X9" s="17"/>
      <c r="Y9" s="17"/>
      <c r="Z9" s="17"/>
      <c r="AA9" s="17"/>
      <c r="AB9" s="17"/>
      <c r="AC9" s="17"/>
      <c r="AD9" s="17"/>
      <c r="AE9" s="17"/>
    </row>
    <row r="10" spans="1:33" ht="33" customHeight="1" x14ac:dyDescent="0.25">
      <c r="A10" s="23" t="s">
        <v>52</v>
      </c>
      <c r="B10" s="26" t="s">
        <v>77</v>
      </c>
      <c r="C10" s="25">
        <v>3000</v>
      </c>
      <c r="D10" s="25">
        <f>Table5[[#This Row],[STAFF PROPOSED TOTALS 2/9]]-Table5[[#This Row],[2/2 COUNCIL AGREED UPON TOTALS]]</f>
        <v>0</v>
      </c>
      <c r="E10" s="25">
        <v>3000</v>
      </c>
      <c r="F10" s="26">
        <v>3000</v>
      </c>
      <c r="G10" s="26"/>
      <c r="H10" s="20" t="s">
        <v>65</v>
      </c>
    </row>
    <row r="11" spans="1:33" x14ac:dyDescent="0.25">
      <c r="A11" s="23" t="s">
        <v>52</v>
      </c>
      <c r="B11" s="26" t="s">
        <v>78</v>
      </c>
      <c r="C11" s="25">
        <v>11000</v>
      </c>
      <c r="D11" s="25">
        <f>Table5[[#This Row],[STAFF PROPOSED TOTALS 2/9]]-Table5[[#This Row],[2/2 COUNCIL AGREED UPON TOTALS]]</f>
        <v>0</v>
      </c>
      <c r="E11" s="25">
        <v>11000</v>
      </c>
      <c r="F11" s="26">
        <v>11000</v>
      </c>
      <c r="G11" s="26"/>
      <c r="H11" s="20" t="s">
        <v>65</v>
      </c>
    </row>
    <row r="12" spans="1:33" x14ac:dyDescent="0.25">
      <c r="A12" s="23" t="s">
        <v>52</v>
      </c>
      <c r="B12" s="26" t="s">
        <v>20</v>
      </c>
      <c r="C12" s="25">
        <v>100000</v>
      </c>
      <c r="D12" s="25">
        <f>Table5[[#This Row],[STAFF PROPOSED TOTALS 2/9]]-Table5[[#This Row],[2/2 COUNCIL AGREED UPON TOTALS]]</f>
        <v>0</v>
      </c>
      <c r="E12" s="25">
        <v>100000</v>
      </c>
      <c r="F12" s="26">
        <v>100000</v>
      </c>
      <c r="G12" s="26"/>
      <c r="H12" s="20" t="s">
        <v>65</v>
      </c>
    </row>
    <row r="13" spans="1:33" x14ac:dyDescent="0.25">
      <c r="A13" s="23" t="s">
        <v>52</v>
      </c>
      <c r="B13" s="26" t="s">
        <v>21</v>
      </c>
      <c r="C13" s="25">
        <v>300000</v>
      </c>
      <c r="D13" s="25">
        <f>Table5[[#This Row],[STAFF PROPOSED TOTALS 2/9]]-Table5[[#This Row],[2/2 COUNCIL AGREED UPON TOTALS]]</f>
        <v>0</v>
      </c>
      <c r="E13" s="25">
        <v>300000</v>
      </c>
      <c r="F13" s="26">
        <v>300000</v>
      </c>
      <c r="G13" s="26"/>
      <c r="H13" s="20" t="s">
        <v>65</v>
      </c>
    </row>
    <row r="14" spans="1:33" x14ac:dyDescent="0.25">
      <c r="A14" s="23" t="s">
        <v>52</v>
      </c>
      <c r="B14" s="26" t="s">
        <v>60</v>
      </c>
      <c r="C14" s="25">
        <v>500000</v>
      </c>
      <c r="D14" s="25">
        <f>Table5[[#This Row],[STAFF PROPOSED TOTALS 2/9]]-Table5[[#This Row],[2/2 COUNCIL AGREED UPON TOTALS]]</f>
        <v>-200000</v>
      </c>
      <c r="E14" s="25">
        <v>300000</v>
      </c>
      <c r="F14" s="26">
        <v>500000</v>
      </c>
      <c r="G14" s="26"/>
      <c r="H14" s="20" t="s">
        <v>65</v>
      </c>
    </row>
    <row r="15" spans="1:33" x14ac:dyDescent="0.25">
      <c r="A15" s="23" t="s">
        <v>52</v>
      </c>
      <c r="B15" s="26" t="s">
        <v>15</v>
      </c>
      <c r="C15" s="25">
        <v>568243</v>
      </c>
      <c r="D15" s="25">
        <f>Table5[[#This Row],[STAFF PROPOSED TOTALS 2/9]]-Table5[[#This Row],[2/2 COUNCIL AGREED UPON TOTALS]]</f>
        <v>-168243</v>
      </c>
      <c r="E15" s="25">
        <v>400000</v>
      </c>
      <c r="F15" s="26">
        <v>568243</v>
      </c>
      <c r="G15" s="26"/>
      <c r="H15" s="20" t="s">
        <v>65</v>
      </c>
    </row>
    <row r="16" spans="1:33" x14ac:dyDescent="0.25">
      <c r="A16" s="23" t="s">
        <v>52</v>
      </c>
      <c r="B16" s="24" t="s">
        <v>59</v>
      </c>
      <c r="C16" s="25">
        <v>500000</v>
      </c>
      <c r="D16" s="25">
        <f>Table5[[#This Row],[STAFF PROPOSED TOTALS 2/9]]-Table5[[#This Row],[2/2 COUNCIL AGREED UPON TOTALS]]</f>
        <v>0</v>
      </c>
      <c r="E16" s="25">
        <v>500000</v>
      </c>
      <c r="F16" s="26">
        <v>500000</v>
      </c>
      <c r="G16" s="26"/>
      <c r="H16" s="20" t="s">
        <v>65</v>
      </c>
    </row>
    <row r="17" spans="1:8" ht="30" x14ac:dyDescent="0.25">
      <c r="A17" s="23" t="s">
        <v>52</v>
      </c>
      <c r="B17" s="26" t="s">
        <v>62</v>
      </c>
      <c r="C17" s="25">
        <v>1000000</v>
      </c>
      <c r="D17" s="25">
        <f>Table5[[#This Row],[STAFF PROPOSED TOTALS 2/9]]-Table5[[#This Row],[2/2 COUNCIL AGREED UPON TOTALS]]</f>
        <v>-500000</v>
      </c>
      <c r="E17" s="25">
        <v>500000</v>
      </c>
      <c r="F17" s="26">
        <v>1000000</v>
      </c>
      <c r="G17" s="26"/>
      <c r="H17" s="20" t="s">
        <v>65</v>
      </c>
    </row>
    <row r="18" spans="1:8" ht="30" x14ac:dyDescent="0.25">
      <c r="A18" s="23" t="s">
        <v>52</v>
      </c>
      <c r="B18" s="27" t="s">
        <v>61</v>
      </c>
      <c r="C18" s="25">
        <v>500000</v>
      </c>
      <c r="D18" s="25">
        <f>Table5[[#This Row],[STAFF PROPOSED TOTALS 2/9]]-Table5[[#This Row],[2/2 COUNCIL AGREED UPON TOTALS]]</f>
        <v>0</v>
      </c>
      <c r="E18" s="25">
        <v>500000</v>
      </c>
      <c r="F18" s="26">
        <v>500000</v>
      </c>
      <c r="G18" s="26"/>
      <c r="H18" s="20" t="s">
        <v>65</v>
      </c>
    </row>
    <row r="19" spans="1:8" x14ac:dyDescent="0.25">
      <c r="A19" s="23" t="s">
        <v>52</v>
      </c>
      <c r="B19" s="26" t="s">
        <v>14</v>
      </c>
      <c r="C19" s="25">
        <v>600000</v>
      </c>
      <c r="D19" s="25">
        <f>Table5[[#This Row],[STAFF PROPOSED TOTALS 2/9]]-Table5[[#This Row],[2/2 COUNCIL AGREED UPON TOTALS]]</f>
        <v>0</v>
      </c>
      <c r="E19" s="25">
        <v>600000</v>
      </c>
      <c r="F19" s="26">
        <v>600000</v>
      </c>
      <c r="G19" s="26"/>
      <c r="H19" s="20" t="s">
        <v>65</v>
      </c>
    </row>
    <row r="20" spans="1:8" x14ac:dyDescent="0.25">
      <c r="A20" s="23" t="s">
        <v>52</v>
      </c>
      <c r="B20" s="26" t="s">
        <v>19</v>
      </c>
      <c r="C20" s="25">
        <v>1500000</v>
      </c>
      <c r="D20" s="25">
        <f>Table5[[#This Row],[STAFF PROPOSED TOTALS 2/9]]-Table5[[#This Row],[2/2 COUNCIL AGREED UPON TOTALS]]</f>
        <v>-700000</v>
      </c>
      <c r="E20" s="25">
        <v>800000</v>
      </c>
      <c r="F20" s="26">
        <v>1500000</v>
      </c>
      <c r="G20" s="26"/>
      <c r="H20" s="20" t="s">
        <v>65</v>
      </c>
    </row>
    <row r="21" spans="1:8" ht="30" x14ac:dyDescent="0.25">
      <c r="A21" s="23" t="s">
        <v>52</v>
      </c>
      <c r="B21" s="26" t="s">
        <v>76</v>
      </c>
      <c r="C21" s="25">
        <f>3000000</f>
        <v>3000000</v>
      </c>
      <c r="D21" s="25">
        <f>Table5[[#This Row],[STAFF PROPOSED TOTALS 2/9]]-Table5[[#This Row],[2/2 COUNCIL AGREED UPON TOTALS]]</f>
        <v>-536275</v>
      </c>
      <c r="E21" s="25">
        <v>2463725</v>
      </c>
      <c r="F21" s="26">
        <v>3000000</v>
      </c>
      <c r="G21" s="26"/>
      <c r="H21" s="20" t="s">
        <v>65</v>
      </c>
    </row>
    <row r="22" spans="1:8" x14ac:dyDescent="0.25">
      <c r="A22" s="23" t="s">
        <v>54</v>
      </c>
      <c r="B22" s="26" t="s">
        <v>12</v>
      </c>
      <c r="C22" s="25">
        <v>350000</v>
      </c>
      <c r="D22" s="25">
        <f>Table5[[#This Row],[STAFF PROPOSED TOTALS 2/9]]-Table5[[#This Row],[2/2 COUNCIL AGREED UPON TOTALS]]</f>
        <v>-30000</v>
      </c>
      <c r="E22" s="25">
        <v>320000</v>
      </c>
      <c r="F22" s="26">
        <v>350000</v>
      </c>
      <c r="G22" s="26"/>
      <c r="H22" s="20" t="s">
        <v>65</v>
      </c>
    </row>
    <row r="23" spans="1:8" x14ac:dyDescent="0.25">
      <c r="A23" s="23" t="s">
        <v>54</v>
      </c>
      <c r="B23" s="27" t="s">
        <v>63</v>
      </c>
      <c r="C23" s="25">
        <v>1200000</v>
      </c>
      <c r="D23" s="25">
        <f>Table5[[#This Row],[STAFF PROPOSED TOTALS 2/9]]-Table5[[#This Row],[2/2 COUNCIL AGREED UPON TOTALS]]</f>
        <v>0</v>
      </c>
      <c r="E23" s="25">
        <v>1200000</v>
      </c>
      <c r="F23" s="26">
        <v>1200000</v>
      </c>
      <c r="G23" s="26"/>
      <c r="H23" s="20" t="s">
        <v>65</v>
      </c>
    </row>
    <row r="24" spans="1:8" ht="13.9" customHeight="1" x14ac:dyDescent="0.25">
      <c r="A24" s="23" t="s">
        <v>54</v>
      </c>
      <c r="B24" s="29" t="s">
        <v>73</v>
      </c>
      <c r="C24" s="25">
        <v>2000000</v>
      </c>
      <c r="D24" s="25">
        <f>Table5[[#This Row],[STAFF PROPOSED TOTALS 2/9]]-Table5[[#This Row],[2/2 COUNCIL AGREED UPON TOTALS]]</f>
        <v>2000000</v>
      </c>
      <c r="E24" s="25">
        <v>4000000</v>
      </c>
      <c r="F24" s="26">
        <v>2000000</v>
      </c>
      <c r="G24" s="26"/>
      <c r="H24" s="20" t="s">
        <v>65</v>
      </c>
    </row>
    <row r="25" spans="1:8" x14ac:dyDescent="0.25">
      <c r="A25" s="23" t="s">
        <v>56</v>
      </c>
      <c r="B25" s="26" t="s">
        <v>24</v>
      </c>
      <c r="C25" s="25">
        <v>124000</v>
      </c>
      <c r="D25" s="25">
        <f>Table5[[#This Row],[STAFF PROPOSED TOTALS 2/9]]-Table5[[#This Row],[2/2 COUNCIL AGREED UPON TOTALS]]</f>
        <v>0</v>
      </c>
      <c r="E25" s="25">
        <v>124000</v>
      </c>
      <c r="F25" s="26">
        <v>124000</v>
      </c>
      <c r="G25" s="26"/>
      <c r="H25" s="20" t="s">
        <v>65</v>
      </c>
    </row>
    <row r="26" spans="1:8" x14ac:dyDescent="0.25">
      <c r="A26" s="23" t="s">
        <v>56</v>
      </c>
      <c r="B26" s="26" t="s">
        <v>22</v>
      </c>
      <c r="C26" s="25">
        <v>165000</v>
      </c>
      <c r="D26" s="25">
        <f>Table5[[#This Row],[STAFF PROPOSED TOTALS 2/9]]-Table5[[#This Row],[2/2 COUNCIL AGREED UPON TOTALS]]</f>
        <v>0</v>
      </c>
      <c r="E26" s="25">
        <v>165000</v>
      </c>
      <c r="F26" s="26">
        <v>165000</v>
      </c>
      <c r="G26" s="26"/>
      <c r="H26" s="20" t="s">
        <v>65</v>
      </c>
    </row>
    <row r="27" spans="1:8" x14ac:dyDescent="0.25">
      <c r="A27" s="23" t="s">
        <v>56</v>
      </c>
      <c r="B27" s="26" t="s">
        <v>18</v>
      </c>
      <c r="C27" s="25">
        <v>272000</v>
      </c>
      <c r="D27" s="25">
        <f>Table5[[#This Row],[STAFF PROPOSED TOTALS 2/9]]-Table5[[#This Row],[2/2 COUNCIL AGREED UPON TOTALS]]</f>
        <v>0</v>
      </c>
      <c r="E27" s="25">
        <v>272000</v>
      </c>
      <c r="F27" s="26">
        <v>272000</v>
      </c>
      <c r="G27" s="26"/>
      <c r="H27" s="20" t="s">
        <v>65</v>
      </c>
    </row>
    <row r="28" spans="1:8" x14ac:dyDescent="0.25">
      <c r="A28" s="23" t="s">
        <v>56</v>
      </c>
      <c r="B28" s="26" t="s">
        <v>23</v>
      </c>
      <c r="C28" s="25">
        <f>1501857-500000</f>
        <v>1001857</v>
      </c>
      <c r="D28" s="25">
        <f>Table5[[#This Row],[STAFF PROPOSED TOTALS 2/9]]-Table5[[#This Row],[2/2 COUNCIL AGREED UPON TOTALS]]</f>
        <v>-1757</v>
      </c>
      <c r="E28" s="25">
        <v>1000100</v>
      </c>
      <c r="F28" s="26">
        <v>1001857</v>
      </c>
      <c r="G28" s="26"/>
      <c r="H28" s="20" t="s">
        <v>65</v>
      </c>
    </row>
    <row r="29" spans="1:8" x14ac:dyDescent="0.25">
      <c r="A29" s="23"/>
      <c r="B29" s="26"/>
      <c r="C29" s="25"/>
      <c r="D29" s="26"/>
      <c r="E29" s="26"/>
      <c r="F29" s="20"/>
    </row>
    <row r="30" spans="1:8" x14ac:dyDescent="0.25">
      <c r="A30" s="23"/>
      <c r="B30" s="26"/>
      <c r="C30" s="25"/>
      <c r="D30" s="26"/>
      <c r="E30" s="26"/>
      <c r="F30" s="20"/>
    </row>
    <row r="31" spans="1:8" x14ac:dyDescent="0.25">
      <c r="A31" s="23"/>
      <c r="B31" s="26"/>
      <c r="C31" s="25"/>
      <c r="D31" s="26"/>
      <c r="E31" s="26"/>
      <c r="F31" s="20"/>
    </row>
    <row r="32" spans="1:8" x14ac:dyDescent="0.25">
      <c r="A32" s="23"/>
      <c r="B32" s="26"/>
      <c r="C32" s="25"/>
      <c r="D32" s="26"/>
      <c r="E32" s="26"/>
      <c r="F32" s="20"/>
    </row>
    <row r="33" spans="1:33" x14ac:dyDescent="0.25">
      <c r="A33" s="23"/>
      <c r="B33" s="26"/>
      <c r="C33" s="25"/>
      <c r="D33" s="26"/>
      <c r="E33" s="26"/>
      <c r="F33" s="20"/>
    </row>
    <row r="34" spans="1:33" x14ac:dyDescent="0.25">
      <c r="A34" s="23"/>
      <c r="B34" s="26"/>
      <c r="C34" s="25"/>
      <c r="D34" s="26"/>
      <c r="E34" s="26"/>
      <c r="F34" s="20"/>
    </row>
    <row r="35" spans="1:33" x14ac:dyDescent="0.25">
      <c r="A35" s="23"/>
      <c r="B35" s="26"/>
      <c r="C35" s="25"/>
      <c r="D35" s="26"/>
      <c r="E35" s="26"/>
      <c r="F35" s="20"/>
    </row>
    <row r="36" spans="1:33" customFormat="1" ht="12.6" customHeight="1" x14ac:dyDescent="0.25">
      <c r="A36" s="15"/>
      <c r="B36" s="3"/>
      <c r="C36" s="16"/>
      <c r="E36" s="4"/>
      <c r="F36" s="20"/>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row>
    <row r="37" spans="1:33" customFormat="1" x14ac:dyDescent="0.25">
      <c r="C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38" spans="1:33" ht="32.25" x14ac:dyDescent="0.5">
      <c r="A38" s="59" t="s">
        <v>50</v>
      </c>
      <c r="B38" s="59"/>
      <c r="C38" s="59"/>
      <c r="D38" s="59"/>
      <c r="E38" s="59"/>
      <c r="F38" s="59"/>
      <c r="G38" s="59"/>
      <c r="H38" s="59"/>
      <c r="I38" s="19"/>
      <c r="J38" s="19"/>
      <c r="K38" s="19"/>
      <c r="L38" s="19"/>
      <c r="M38" s="19"/>
      <c r="N38" s="19"/>
      <c r="O38" s="19"/>
      <c r="P38" s="19"/>
      <c r="Q38" s="19"/>
      <c r="R38" s="19"/>
      <c r="S38" s="19"/>
      <c r="T38" s="19"/>
      <c r="U38" s="19"/>
      <c r="V38" s="19"/>
      <c r="W38" s="19"/>
    </row>
    <row r="39" spans="1:33" ht="43.9" customHeight="1" x14ac:dyDescent="0.3">
      <c r="A39" s="9" t="s">
        <v>46</v>
      </c>
      <c r="B39" s="58" t="s">
        <v>57</v>
      </c>
      <c r="C39" s="58"/>
      <c r="D39" s="58"/>
      <c r="E39" s="58"/>
      <c r="F39" s="58"/>
      <c r="G39" s="58"/>
      <c r="H39" s="58"/>
    </row>
    <row r="40" spans="1:33" x14ac:dyDescent="0.25">
      <c r="A40" s="8"/>
      <c r="B40" s="32"/>
      <c r="C40" s="34"/>
      <c r="D40" s="32"/>
      <c r="E40" s="32"/>
      <c r="F40" s="32"/>
      <c r="G40" s="32"/>
      <c r="H40" s="32"/>
    </row>
    <row r="41" spans="1:33" x14ac:dyDescent="0.25">
      <c r="A41" s="8" t="s">
        <v>28</v>
      </c>
      <c r="B41" s="32" t="s">
        <v>31</v>
      </c>
      <c r="C41" s="34" t="s">
        <v>32</v>
      </c>
      <c r="D41" s="32" t="s">
        <v>33</v>
      </c>
      <c r="E41" s="32" t="s">
        <v>34</v>
      </c>
      <c r="F41" s="32" t="s">
        <v>35</v>
      </c>
      <c r="G41" s="32" t="s">
        <v>36</v>
      </c>
      <c r="H41" s="32" t="s">
        <v>29</v>
      </c>
    </row>
    <row r="42" spans="1:33" x14ac:dyDescent="0.25">
      <c r="A42" s="8" t="s">
        <v>3</v>
      </c>
      <c r="B42" s="33">
        <v>0</v>
      </c>
      <c r="C42" s="35">
        <v>175000</v>
      </c>
      <c r="D42" s="33">
        <v>175000</v>
      </c>
      <c r="E42" s="33">
        <v>175000</v>
      </c>
      <c r="F42" s="33">
        <v>175000</v>
      </c>
      <c r="G42" s="33">
        <v>175000</v>
      </c>
      <c r="H42" s="33">
        <f>SUM(Table3[[#This Row],[2021]:[2026]])</f>
        <v>875000</v>
      </c>
    </row>
    <row r="43" spans="1:33" x14ac:dyDescent="0.25">
      <c r="A43" s="8" t="s">
        <v>5</v>
      </c>
      <c r="B43" s="33">
        <v>18000</v>
      </c>
      <c r="C43" s="35">
        <v>82000</v>
      </c>
      <c r="D43" s="33">
        <v>0</v>
      </c>
      <c r="E43" s="33">
        <v>0</v>
      </c>
      <c r="F43" s="33">
        <v>0</v>
      </c>
      <c r="G43" s="33">
        <v>0</v>
      </c>
      <c r="H43" s="33">
        <f>SUM(Table3[[#This Row],[2021]:[2026]])</f>
        <v>100000</v>
      </c>
    </row>
    <row r="44" spans="1:33" ht="13.9" customHeight="1" x14ac:dyDescent="0.25">
      <c r="A44" s="8" t="s">
        <v>1</v>
      </c>
      <c r="B44" s="33">
        <v>0</v>
      </c>
      <c r="C44" s="35">
        <v>100000</v>
      </c>
      <c r="D44" s="33">
        <v>0</v>
      </c>
      <c r="E44" s="33">
        <v>0</v>
      </c>
      <c r="F44" s="33">
        <v>0</v>
      </c>
      <c r="G44" s="33">
        <v>0</v>
      </c>
      <c r="H44" s="33">
        <f>SUM(Table3[[#This Row],[2021]:[2026]])</f>
        <v>100000</v>
      </c>
    </row>
    <row r="45" spans="1:33" ht="33.6" customHeight="1" x14ac:dyDescent="0.25">
      <c r="A45" s="8" t="s">
        <v>41</v>
      </c>
      <c r="B45" s="33">
        <v>250000</v>
      </c>
      <c r="C45" s="35">
        <v>0</v>
      </c>
      <c r="D45" s="33">
        <v>0</v>
      </c>
      <c r="E45" s="33">
        <v>0</v>
      </c>
      <c r="F45" s="33">
        <v>0</v>
      </c>
      <c r="G45" s="33">
        <v>0</v>
      </c>
      <c r="H45" s="33">
        <f>SUM(Table3[[#This Row],[2021]:[2026]])</f>
        <v>250000</v>
      </c>
    </row>
    <row r="46" spans="1:33" ht="36" customHeight="1" x14ac:dyDescent="0.25">
      <c r="A46" s="8" t="s">
        <v>0</v>
      </c>
      <c r="B46" s="33">
        <v>8000</v>
      </c>
      <c r="C46" s="35">
        <v>0</v>
      </c>
      <c r="D46" s="33">
        <v>0</v>
      </c>
      <c r="E46" s="33">
        <v>0</v>
      </c>
      <c r="F46" s="33">
        <v>0</v>
      </c>
      <c r="G46" s="33">
        <v>0</v>
      </c>
      <c r="H46" s="33">
        <f>SUM(Table3[[#This Row],[2021]:[2026]])</f>
        <v>8000</v>
      </c>
    </row>
    <row r="47" spans="1:33" x14ac:dyDescent="0.25">
      <c r="A47" s="8" t="s">
        <v>4</v>
      </c>
      <c r="B47" s="33">
        <v>250000</v>
      </c>
      <c r="C47" s="35">
        <v>0</v>
      </c>
      <c r="D47" s="33">
        <v>0</v>
      </c>
      <c r="E47" s="33">
        <v>0</v>
      </c>
      <c r="F47" s="33">
        <v>0</v>
      </c>
      <c r="G47" s="33">
        <v>0</v>
      </c>
      <c r="H47" s="33">
        <f>SUM(Table3[[#This Row],[2021]:[2026]])</f>
        <v>250000</v>
      </c>
    </row>
    <row r="48" spans="1:33" x14ac:dyDescent="0.25">
      <c r="A48" s="8" t="s">
        <v>2</v>
      </c>
      <c r="B48" s="33">
        <v>0</v>
      </c>
      <c r="C48" s="35">
        <v>100000</v>
      </c>
      <c r="D48" s="33">
        <v>120000</v>
      </c>
      <c r="E48" s="33">
        <v>120000</v>
      </c>
      <c r="F48" s="33">
        <v>120000</v>
      </c>
      <c r="G48" s="33">
        <v>120000</v>
      </c>
      <c r="H48" s="33">
        <f>SUM(Table3[[#This Row],[2021]:[2026]])</f>
        <v>580000</v>
      </c>
    </row>
    <row r="49" spans="1:8" x14ac:dyDescent="0.25">
      <c r="A49" s="8" t="s">
        <v>27</v>
      </c>
      <c r="B49" s="33">
        <v>0</v>
      </c>
      <c r="C49" s="35">
        <v>110000</v>
      </c>
      <c r="D49" s="33">
        <v>110000</v>
      </c>
      <c r="E49" s="33">
        <v>110000</v>
      </c>
      <c r="F49" s="33">
        <v>110000</v>
      </c>
      <c r="G49" s="33">
        <v>110000</v>
      </c>
      <c r="H49" s="33">
        <f>SUM(Table3[[#This Row],[2021]:[2026]])</f>
        <v>550000</v>
      </c>
    </row>
    <row r="50" spans="1:8" x14ac:dyDescent="0.25">
      <c r="A50" s="8" t="s">
        <v>26</v>
      </c>
      <c r="B50" s="33">
        <v>1191900</v>
      </c>
      <c r="C50" s="35">
        <v>0</v>
      </c>
      <c r="D50" s="33">
        <v>0</v>
      </c>
      <c r="E50" s="33">
        <v>0</v>
      </c>
      <c r="F50" s="33">
        <v>0</v>
      </c>
      <c r="G50" s="33">
        <v>0</v>
      </c>
      <c r="H50" s="33">
        <f>SUM(Table3[[#This Row],[2021]:[2026]])</f>
        <v>1191900</v>
      </c>
    </row>
    <row r="51" spans="1:8" ht="26.25" customHeight="1" x14ac:dyDescent="0.25">
      <c r="A51" s="8" t="s">
        <v>39</v>
      </c>
      <c r="B51" s="32"/>
      <c r="C51" s="34"/>
      <c r="D51" s="32"/>
      <c r="E51" s="32"/>
      <c r="F51" s="32"/>
      <c r="G51" s="32"/>
      <c r="H51" s="33">
        <f>SUBTOTAL(109,Table3[TOTAL])</f>
        <v>3904900</v>
      </c>
    </row>
    <row r="56" spans="1:8" ht="15" customHeight="1" x14ac:dyDescent="0.25"/>
    <row r="57" spans="1:8" ht="32.25" x14ac:dyDescent="0.5">
      <c r="A57" s="59" t="s">
        <v>80</v>
      </c>
      <c r="B57" s="59"/>
      <c r="C57" s="59"/>
      <c r="D57" s="59"/>
      <c r="E57" s="59"/>
      <c r="F57" s="59"/>
      <c r="G57" s="59"/>
      <c r="H57" s="59"/>
    </row>
    <row r="58" spans="1:8" ht="19.899999999999999" customHeight="1" x14ac:dyDescent="0.5">
      <c r="A58" s="30"/>
      <c r="B58" s="30"/>
      <c r="C58" s="30"/>
      <c r="D58" s="30"/>
      <c r="E58" s="30"/>
      <c r="F58" s="30"/>
      <c r="G58" s="30"/>
      <c r="H58" s="30"/>
    </row>
    <row r="59" spans="1:8" ht="30" x14ac:dyDescent="0.25">
      <c r="A59" s="31" t="s">
        <v>58</v>
      </c>
      <c r="B59" s="36" t="s">
        <v>28</v>
      </c>
      <c r="C59" s="28" t="s">
        <v>81</v>
      </c>
      <c r="D59" s="28" t="s">
        <v>49</v>
      </c>
      <c r="E59" s="37" t="s">
        <v>48</v>
      </c>
    </row>
    <row r="60" spans="1:8" x14ac:dyDescent="0.25">
      <c r="A60" s="38" t="s">
        <v>52</v>
      </c>
      <c r="B60" s="39" t="s">
        <v>64</v>
      </c>
      <c r="C60" s="40">
        <v>0</v>
      </c>
      <c r="D60" s="39">
        <v>14000</v>
      </c>
      <c r="E60" s="40">
        <f t="shared" ref="E60:E68" si="0">D60-C60</f>
        <v>14000</v>
      </c>
    </row>
    <row r="61" spans="1:8" x14ac:dyDescent="0.25">
      <c r="A61" s="38" t="s">
        <v>52</v>
      </c>
      <c r="B61" s="39" t="s">
        <v>66</v>
      </c>
      <c r="C61" s="40">
        <v>0</v>
      </c>
      <c r="D61" s="39">
        <v>50000</v>
      </c>
      <c r="E61" s="40">
        <f t="shared" si="0"/>
        <v>50000</v>
      </c>
    </row>
    <row r="62" spans="1:8" x14ac:dyDescent="0.25">
      <c r="A62" s="38" t="s">
        <v>52</v>
      </c>
      <c r="B62" s="39" t="s">
        <v>67</v>
      </c>
      <c r="C62" s="40">
        <v>0</v>
      </c>
      <c r="D62" s="39">
        <v>150000</v>
      </c>
      <c r="E62" s="40">
        <f t="shared" si="0"/>
        <v>150000</v>
      </c>
    </row>
    <row r="63" spans="1:8" x14ac:dyDescent="0.25">
      <c r="A63" s="38" t="s">
        <v>52</v>
      </c>
      <c r="B63" s="39" t="s">
        <v>70</v>
      </c>
      <c r="C63" s="40">
        <v>0</v>
      </c>
      <c r="D63" s="39">
        <v>-75000</v>
      </c>
      <c r="E63" s="40">
        <f t="shared" si="0"/>
        <v>-75000</v>
      </c>
    </row>
    <row r="64" spans="1:8" x14ac:dyDescent="0.25">
      <c r="A64" s="38" t="s">
        <v>52</v>
      </c>
      <c r="B64" s="39" t="s">
        <v>69</v>
      </c>
      <c r="C64" s="40">
        <v>0</v>
      </c>
      <c r="D64" s="39">
        <v>-100000</v>
      </c>
      <c r="E64" s="40">
        <f t="shared" si="0"/>
        <v>-100000</v>
      </c>
    </row>
    <row r="65" spans="1:8" x14ac:dyDescent="0.25">
      <c r="A65" s="38" t="s">
        <v>52</v>
      </c>
      <c r="B65" s="39" t="s">
        <v>74</v>
      </c>
      <c r="C65" s="40">
        <v>0</v>
      </c>
      <c r="D65" s="39">
        <v>250000</v>
      </c>
      <c r="E65" s="40">
        <f t="shared" si="0"/>
        <v>250000</v>
      </c>
    </row>
    <row r="66" spans="1:8" ht="30" x14ac:dyDescent="0.25">
      <c r="A66" s="38" t="s">
        <v>54</v>
      </c>
      <c r="B66" s="39" t="s">
        <v>68</v>
      </c>
      <c r="C66" s="40">
        <v>0</v>
      </c>
      <c r="D66" s="39">
        <v>-200000</v>
      </c>
      <c r="E66" s="40">
        <f t="shared" si="0"/>
        <v>-200000</v>
      </c>
    </row>
    <row r="67" spans="1:8" x14ac:dyDescent="0.25">
      <c r="A67" s="38" t="s">
        <v>54</v>
      </c>
      <c r="B67" s="39" t="s">
        <v>72</v>
      </c>
      <c r="C67" s="40">
        <f>0</f>
        <v>0</v>
      </c>
      <c r="D67" s="39">
        <f>-330000</f>
        <v>-330000</v>
      </c>
      <c r="E67" s="40">
        <f t="shared" si="0"/>
        <v>-330000</v>
      </c>
    </row>
    <row r="68" spans="1:8" x14ac:dyDescent="0.25">
      <c r="A68" s="42" t="s">
        <v>56</v>
      </c>
      <c r="B68" s="43" t="s">
        <v>71</v>
      </c>
      <c r="C68" s="44">
        <v>0</v>
      </c>
      <c r="D68" s="43">
        <v>238143</v>
      </c>
      <c r="E68" s="40">
        <f t="shared" si="0"/>
        <v>238143</v>
      </c>
    </row>
    <row r="69" spans="1:8" x14ac:dyDescent="0.25">
      <c r="A69" s="45" t="s">
        <v>54</v>
      </c>
      <c r="B69" s="46" t="s">
        <v>11</v>
      </c>
      <c r="C69" s="41">
        <v>1000000</v>
      </c>
      <c r="D69" s="46">
        <v>0</v>
      </c>
      <c r="E69" s="40">
        <f>D69-C69</f>
        <v>-1000000</v>
      </c>
      <c r="H69" s="20"/>
    </row>
    <row r="70" spans="1:8" x14ac:dyDescent="0.25">
      <c r="A70" s="38" t="s">
        <v>54</v>
      </c>
      <c r="B70" s="39" t="s">
        <v>13</v>
      </c>
      <c r="C70" s="40">
        <v>250000</v>
      </c>
      <c r="D70" s="39">
        <v>0</v>
      </c>
      <c r="E70" s="40">
        <f>D70-C70</f>
        <v>-250000</v>
      </c>
      <c r="H70" s="22"/>
    </row>
  </sheetData>
  <mergeCells count="5">
    <mergeCell ref="B39:H39"/>
    <mergeCell ref="A38:H38"/>
    <mergeCell ref="B2:N2"/>
    <mergeCell ref="A1:T1"/>
    <mergeCell ref="A57:H57"/>
  </mergeCells>
  <pageMargins left="0.25" right="0.25" top="0.75" bottom="0.75" header="0.3" footer="0.3"/>
  <pageSetup orientation="landscape" r:id="rId1"/>
  <drawing r:id="rId2"/>
  <tableParts count="3">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286BD-B065-4122-8608-0ED6E4E8EA6F}">
  <dimension ref="A1:I35"/>
  <sheetViews>
    <sheetView tabSelected="1" workbookViewId="0">
      <selection activeCell="K6" sqref="K6"/>
    </sheetView>
  </sheetViews>
  <sheetFormatPr defaultRowHeight="15" x14ac:dyDescent="0.25"/>
  <cols>
    <col min="1" max="1" width="27.85546875" style="1" customWidth="1"/>
    <col min="2" max="8" width="15.5703125" customWidth="1"/>
    <col min="9" max="9" width="15.5703125" style="10" customWidth="1"/>
  </cols>
  <sheetData>
    <row r="1" spans="1:9" ht="32.25" x14ac:dyDescent="0.5">
      <c r="A1" s="62" t="s">
        <v>40</v>
      </c>
      <c r="B1" s="62"/>
      <c r="C1" s="62"/>
      <c r="D1" s="62"/>
      <c r="E1" s="62"/>
      <c r="F1" s="62"/>
      <c r="G1" s="62"/>
      <c r="H1" s="62"/>
      <c r="I1" s="62"/>
    </row>
    <row r="2" spans="1:9" ht="17.25" x14ac:dyDescent="0.3">
      <c r="A2" s="12" t="s">
        <v>46</v>
      </c>
      <c r="B2" s="60" t="s">
        <v>47</v>
      </c>
      <c r="C2" s="60"/>
      <c r="D2" s="60"/>
      <c r="E2" s="60"/>
      <c r="F2" s="60"/>
      <c r="G2" s="60"/>
      <c r="H2" s="60"/>
      <c r="I2" s="60"/>
    </row>
    <row r="3" spans="1:9" x14ac:dyDescent="0.25">
      <c r="G3" s="2"/>
    </row>
    <row r="4" spans="1:9" x14ac:dyDescent="0.25">
      <c r="A4" s="1" t="s">
        <v>28</v>
      </c>
      <c r="B4" t="s">
        <v>30</v>
      </c>
      <c r="C4" t="s">
        <v>31</v>
      </c>
      <c r="D4" t="s">
        <v>32</v>
      </c>
      <c r="E4" t="s">
        <v>33</v>
      </c>
      <c r="F4" t="s">
        <v>34</v>
      </c>
      <c r="G4" t="s">
        <v>35</v>
      </c>
      <c r="H4" t="s">
        <v>36</v>
      </c>
      <c r="I4" s="10" t="s">
        <v>29</v>
      </c>
    </row>
    <row r="5" spans="1:9" x14ac:dyDescent="0.25">
      <c r="A5" s="1" t="s">
        <v>3</v>
      </c>
      <c r="B5" t="s">
        <v>37</v>
      </c>
      <c r="C5" s="2">
        <v>0</v>
      </c>
      <c r="D5" s="2">
        <v>175000</v>
      </c>
      <c r="E5" s="2">
        <v>175000</v>
      </c>
      <c r="F5" s="2">
        <v>175000</v>
      </c>
      <c r="G5" s="2">
        <v>175000</v>
      </c>
      <c r="H5" s="2">
        <v>175000</v>
      </c>
      <c r="I5" s="11">
        <f>SUM(Table1[[#This Row],[2021]:[2026]])</f>
        <v>875000</v>
      </c>
    </row>
    <row r="6" spans="1:9" x14ac:dyDescent="0.25">
      <c r="A6" s="1" t="s">
        <v>5</v>
      </c>
      <c r="B6" t="s">
        <v>37</v>
      </c>
      <c r="C6" s="2">
        <v>18000</v>
      </c>
      <c r="D6" s="2">
        <v>82000</v>
      </c>
      <c r="E6" s="2">
        <v>0</v>
      </c>
      <c r="F6" s="2">
        <v>0</v>
      </c>
      <c r="G6" s="2">
        <v>0</v>
      </c>
      <c r="H6" s="2">
        <v>0</v>
      </c>
      <c r="I6" s="11">
        <f>SUM(Table1[[#This Row],[2021]:[2026]])</f>
        <v>100000</v>
      </c>
    </row>
    <row r="7" spans="1:9" ht="30" x14ac:dyDescent="0.25">
      <c r="A7" s="1" t="s">
        <v>1</v>
      </c>
      <c r="B7" t="s">
        <v>37</v>
      </c>
      <c r="C7" s="2">
        <v>0</v>
      </c>
      <c r="D7" s="2">
        <v>100000</v>
      </c>
      <c r="E7" s="2">
        <v>0</v>
      </c>
      <c r="F7" s="2">
        <v>0</v>
      </c>
      <c r="G7" s="2">
        <v>0</v>
      </c>
      <c r="H7" s="2">
        <v>0</v>
      </c>
      <c r="I7" s="11">
        <f>SUM(Table1[[#This Row],[2021]:[2026]])</f>
        <v>100000</v>
      </c>
    </row>
    <row r="8" spans="1:9" ht="30" x14ac:dyDescent="0.25">
      <c r="A8" s="1" t="s">
        <v>42</v>
      </c>
      <c r="B8" t="s">
        <v>37</v>
      </c>
      <c r="C8" s="2">
        <v>250000</v>
      </c>
      <c r="D8" s="2">
        <v>0</v>
      </c>
      <c r="E8" s="2">
        <v>0</v>
      </c>
      <c r="F8" s="2">
        <v>0</v>
      </c>
      <c r="G8" s="2">
        <v>0</v>
      </c>
      <c r="H8" s="2">
        <v>0</v>
      </c>
      <c r="I8" s="11">
        <f>SUM(Table1[[#This Row],[2021]:[2026]])</f>
        <v>250000</v>
      </c>
    </row>
    <row r="9" spans="1:9" x14ac:dyDescent="0.25">
      <c r="A9" s="1" t="s">
        <v>0</v>
      </c>
      <c r="B9" t="s">
        <v>37</v>
      </c>
      <c r="C9" s="2">
        <v>8000</v>
      </c>
      <c r="D9" s="2">
        <v>0</v>
      </c>
      <c r="E9" s="2">
        <v>0</v>
      </c>
      <c r="F9" s="2">
        <v>0</v>
      </c>
      <c r="G9" s="2">
        <v>0</v>
      </c>
      <c r="H9" s="2">
        <v>0</v>
      </c>
      <c r="I9" s="11">
        <f>SUM(Table1[[#This Row],[2021]:[2026]])</f>
        <v>8000</v>
      </c>
    </row>
    <row r="10" spans="1:9" x14ac:dyDescent="0.25">
      <c r="A10" s="1" t="s">
        <v>4</v>
      </c>
      <c r="B10" t="s">
        <v>37</v>
      </c>
      <c r="C10" s="2">
        <v>0</v>
      </c>
      <c r="D10" s="2">
        <f>47500-25000</f>
        <v>22500</v>
      </c>
      <c r="E10" s="2">
        <v>90000</v>
      </c>
      <c r="F10" s="2">
        <v>90000</v>
      </c>
      <c r="G10" s="2">
        <v>47500</v>
      </c>
      <c r="H10" s="2">
        <v>0</v>
      </c>
      <c r="I10" s="11">
        <f>SUM(Table1[[#This Row],[2021]:[2026]])</f>
        <v>250000</v>
      </c>
    </row>
    <row r="11" spans="1:9" x14ac:dyDescent="0.25">
      <c r="A11" s="1" t="s">
        <v>2</v>
      </c>
      <c r="B11" t="s">
        <v>37</v>
      </c>
      <c r="C11" s="2">
        <v>0</v>
      </c>
      <c r="D11" s="2">
        <v>100000</v>
      </c>
      <c r="E11" s="2">
        <v>120000</v>
      </c>
      <c r="F11" s="2">
        <v>120000</v>
      </c>
      <c r="G11" s="2">
        <v>120000</v>
      </c>
      <c r="H11" s="2">
        <v>120000</v>
      </c>
      <c r="I11" s="11">
        <f>SUM(Table1[[#This Row],[2021]:[2026]])</f>
        <v>580000</v>
      </c>
    </row>
    <row r="12" spans="1:9" ht="30" x14ac:dyDescent="0.25">
      <c r="A12" s="1" t="s">
        <v>27</v>
      </c>
      <c r="B12" t="s">
        <v>37</v>
      </c>
      <c r="C12" s="2">
        <v>0</v>
      </c>
      <c r="D12" s="2">
        <v>110000</v>
      </c>
      <c r="E12" s="2">
        <v>110000</v>
      </c>
      <c r="F12" s="2">
        <v>110000</v>
      </c>
      <c r="G12" s="2">
        <v>110000</v>
      </c>
      <c r="H12" s="2">
        <v>110000</v>
      </c>
      <c r="I12" s="11">
        <f>SUM(Table1[[#This Row],[2021]:[2026]])</f>
        <v>550000</v>
      </c>
    </row>
    <row r="13" spans="1:9" ht="45" x14ac:dyDescent="0.25">
      <c r="A13" s="1" t="s">
        <v>26</v>
      </c>
      <c r="B13" t="s">
        <v>37</v>
      </c>
      <c r="C13" s="2">
        <v>1191900</v>
      </c>
      <c r="D13" s="2">
        <v>0</v>
      </c>
      <c r="E13" s="2">
        <v>0</v>
      </c>
      <c r="F13" s="2">
        <v>0</v>
      </c>
      <c r="G13" s="2">
        <v>0</v>
      </c>
      <c r="H13" s="2">
        <v>0</v>
      </c>
      <c r="I13" s="11">
        <f>SUM(Table1[[#This Row],[2021]:[2026]])</f>
        <v>1191900</v>
      </c>
    </row>
    <row r="14" spans="1:9" ht="30" x14ac:dyDescent="0.25">
      <c r="A14" s="1" t="s">
        <v>43</v>
      </c>
      <c r="B14" t="s">
        <v>7</v>
      </c>
      <c r="C14" s="2">
        <v>0</v>
      </c>
      <c r="D14" s="2">
        <v>250000</v>
      </c>
      <c r="E14" s="2">
        <v>250000</v>
      </c>
      <c r="F14" s="2">
        <v>0</v>
      </c>
      <c r="G14" s="2">
        <v>0</v>
      </c>
      <c r="H14" s="2">
        <v>0</v>
      </c>
      <c r="I14" s="11">
        <f>SUM(Table1[[#This Row],[2021]:[2026]])</f>
        <v>500000</v>
      </c>
    </row>
    <row r="15" spans="1:9" x14ac:dyDescent="0.25">
      <c r="A15" s="1" t="s">
        <v>23</v>
      </c>
      <c r="B15" t="s">
        <v>7</v>
      </c>
      <c r="C15" s="2">
        <v>0</v>
      </c>
      <c r="D15" s="2">
        <v>0</v>
      </c>
      <c r="E15" s="2">
        <v>0</v>
      </c>
      <c r="F15" s="2">
        <v>500000</v>
      </c>
      <c r="G15" s="2">
        <v>501857</v>
      </c>
      <c r="H15" s="2">
        <v>500000</v>
      </c>
      <c r="I15" s="11">
        <f>SUM(Table1[[#This Row],[2021]:[2026]])</f>
        <v>1501857</v>
      </c>
    </row>
    <row r="16" spans="1:9" x14ac:dyDescent="0.25">
      <c r="A16" s="1" t="s">
        <v>22</v>
      </c>
      <c r="B16" t="s">
        <v>7</v>
      </c>
      <c r="C16" s="2">
        <v>0</v>
      </c>
      <c r="D16" s="2">
        <v>0</v>
      </c>
      <c r="E16" s="2"/>
      <c r="F16" s="2">
        <v>165000</v>
      </c>
      <c r="G16" s="2">
        <v>0</v>
      </c>
      <c r="H16" s="2">
        <v>0</v>
      </c>
      <c r="I16" s="11">
        <f>SUM(Table1[[#This Row],[2021]:[2026]])</f>
        <v>165000</v>
      </c>
    </row>
    <row r="17" spans="1:9" x14ac:dyDescent="0.25">
      <c r="A17" s="1" t="s">
        <v>21</v>
      </c>
      <c r="B17" t="s">
        <v>7</v>
      </c>
      <c r="C17" s="2">
        <v>0</v>
      </c>
      <c r="D17" s="2">
        <v>150000</v>
      </c>
      <c r="E17" s="2">
        <v>0</v>
      </c>
      <c r="F17" s="2">
        <v>0</v>
      </c>
      <c r="G17" s="2">
        <v>0</v>
      </c>
      <c r="H17" s="2">
        <v>0</v>
      </c>
      <c r="I17" s="11">
        <f>SUM(Table1[[#This Row],[2021]:[2026]])</f>
        <v>150000</v>
      </c>
    </row>
    <row r="18" spans="1:9" ht="30" x14ac:dyDescent="0.25">
      <c r="A18" s="1" t="s">
        <v>24</v>
      </c>
      <c r="B18" t="s">
        <v>7</v>
      </c>
      <c r="C18" s="2">
        <v>0</v>
      </c>
      <c r="D18" s="2">
        <v>0</v>
      </c>
      <c r="E18" s="2">
        <v>0</v>
      </c>
      <c r="F18" s="2">
        <v>124000</v>
      </c>
      <c r="G18" s="2">
        <v>0</v>
      </c>
      <c r="H18" s="2">
        <v>0</v>
      </c>
      <c r="I18" s="11">
        <f>SUM(Table1[[#This Row],[2021]:[2026]])</f>
        <v>124000</v>
      </c>
    </row>
    <row r="19" spans="1:9" x14ac:dyDescent="0.25">
      <c r="A19" s="1" t="s">
        <v>17</v>
      </c>
      <c r="B19" t="s">
        <v>7</v>
      </c>
      <c r="C19" s="2">
        <v>0</v>
      </c>
      <c r="D19" s="2">
        <v>11000</v>
      </c>
      <c r="E19" s="2">
        <v>0</v>
      </c>
      <c r="F19" s="2">
        <v>0</v>
      </c>
      <c r="G19" s="2">
        <v>0</v>
      </c>
      <c r="H19" s="2">
        <v>0</v>
      </c>
      <c r="I19" s="11">
        <f>SUM(Table1[[#This Row],[2021]:[2026]])</f>
        <v>11000</v>
      </c>
    </row>
    <row r="20" spans="1:9" x14ac:dyDescent="0.25">
      <c r="A20" s="1" t="s">
        <v>10</v>
      </c>
      <c r="B20" t="s">
        <v>7</v>
      </c>
      <c r="C20" s="2">
        <v>0</v>
      </c>
      <c r="D20" s="2">
        <v>1000000</v>
      </c>
      <c r="E20" s="2">
        <v>1000000</v>
      </c>
      <c r="F20" s="2">
        <v>0</v>
      </c>
      <c r="G20" s="2">
        <v>0</v>
      </c>
      <c r="H20" s="2">
        <v>0</v>
      </c>
      <c r="I20" s="11">
        <f>SUM(Table1[[#This Row],[2021]:[2026]])</f>
        <v>2000000</v>
      </c>
    </row>
    <row r="21" spans="1:9" ht="30" x14ac:dyDescent="0.25">
      <c r="A21" s="1" t="s">
        <v>11</v>
      </c>
      <c r="B21" t="s">
        <v>7</v>
      </c>
      <c r="C21" s="2">
        <v>0</v>
      </c>
      <c r="D21" s="2">
        <v>200000</v>
      </c>
      <c r="E21" s="2">
        <v>800000</v>
      </c>
      <c r="F21" s="2">
        <v>0</v>
      </c>
      <c r="G21" s="2">
        <v>0</v>
      </c>
      <c r="H21" s="2">
        <v>0</v>
      </c>
      <c r="I21" s="11">
        <f>SUM(Table1[[#This Row],[2021]:[2026]])</f>
        <v>1000000</v>
      </c>
    </row>
    <row r="22" spans="1:9" ht="30" x14ac:dyDescent="0.25">
      <c r="A22" s="1" t="s">
        <v>14</v>
      </c>
      <c r="B22" t="s">
        <v>7</v>
      </c>
      <c r="C22" s="2">
        <v>0</v>
      </c>
      <c r="D22" s="2">
        <v>300000</v>
      </c>
      <c r="E22" s="2">
        <v>300000</v>
      </c>
      <c r="F22" s="2">
        <v>0</v>
      </c>
      <c r="G22" s="2">
        <v>0</v>
      </c>
      <c r="H22" s="2">
        <v>0</v>
      </c>
      <c r="I22" s="11">
        <f>SUM(Table1[[#This Row],[2021]:[2026]])</f>
        <v>600000</v>
      </c>
    </row>
    <row r="23" spans="1:9" ht="30" x14ac:dyDescent="0.25">
      <c r="A23" s="1" t="s">
        <v>19</v>
      </c>
      <c r="B23" t="s">
        <v>7</v>
      </c>
      <c r="C23" s="2">
        <v>0</v>
      </c>
      <c r="D23" s="2">
        <v>500000</v>
      </c>
      <c r="E23" s="2">
        <v>500000</v>
      </c>
      <c r="F23" s="2">
        <v>500000</v>
      </c>
      <c r="G23" s="2">
        <v>0</v>
      </c>
      <c r="H23" s="2">
        <v>0</v>
      </c>
      <c r="I23" s="11">
        <f>SUM(Table1[[#This Row],[2021]:[2026]])</f>
        <v>1500000</v>
      </c>
    </row>
    <row r="24" spans="1:9" x14ac:dyDescent="0.25">
      <c r="A24" s="1" t="s">
        <v>15</v>
      </c>
      <c r="B24" t="s">
        <v>7</v>
      </c>
      <c r="C24" s="2">
        <v>0</v>
      </c>
      <c r="D24" s="2">
        <v>125001</v>
      </c>
      <c r="E24" s="2">
        <v>162499</v>
      </c>
      <c r="F24" s="2">
        <v>162500</v>
      </c>
      <c r="G24" s="2">
        <v>0</v>
      </c>
      <c r="H24" s="2">
        <v>0</v>
      </c>
      <c r="I24" s="11">
        <f>SUM(Table1[[#This Row],[2021]:[2026]])</f>
        <v>450000</v>
      </c>
    </row>
    <row r="25" spans="1:9" ht="30" x14ac:dyDescent="0.25">
      <c r="A25" s="1" t="s">
        <v>53</v>
      </c>
      <c r="B25" t="s">
        <v>7</v>
      </c>
      <c r="C25" s="2">
        <v>0</v>
      </c>
      <c r="D25" s="2">
        <v>500000</v>
      </c>
      <c r="E25" s="2">
        <v>0</v>
      </c>
      <c r="F25" s="2">
        <v>0</v>
      </c>
      <c r="G25" s="2">
        <v>0</v>
      </c>
      <c r="H25" s="2">
        <v>0</v>
      </c>
      <c r="I25" s="11">
        <f>SUM(Table1[[#This Row],[2021]:[2026]])</f>
        <v>500000</v>
      </c>
    </row>
    <row r="26" spans="1:9" ht="30" x14ac:dyDescent="0.25">
      <c r="A26" s="1" t="s">
        <v>18</v>
      </c>
      <c r="B26" t="s">
        <v>7</v>
      </c>
      <c r="C26" s="2">
        <v>0</v>
      </c>
      <c r="D26" s="2">
        <v>272000</v>
      </c>
      <c r="E26" s="2">
        <v>0</v>
      </c>
      <c r="F26" s="2">
        <v>0</v>
      </c>
      <c r="G26" s="2">
        <v>0</v>
      </c>
      <c r="H26" s="2">
        <v>0</v>
      </c>
      <c r="I26" s="11">
        <f>SUM(Table1[[#This Row],[2021]:[2026]])</f>
        <v>272000</v>
      </c>
    </row>
    <row r="27" spans="1:9" ht="30" x14ac:dyDescent="0.25">
      <c r="A27" s="1" t="s">
        <v>12</v>
      </c>
      <c r="B27" t="s">
        <v>7</v>
      </c>
      <c r="C27" s="2">
        <v>0</v>
      </c>
      <c r="D27" s="2">
        <v>0</v>
      </c>
      <c r="E27" s="2">
        <v>350000</v>
      </c>
      <c r="F27" s="2">
        <v>0</v>
      </c>
      <c r="G27" s="2">
        <v>0</v>
      </c>
      <c r="H27" s="2">
        <v>0</v>
      </c>
      <c r="I27" s="11">
        <f>SUM(Table1[[#This Row],[2021]:[2026]])</f>
        <v>350000</v>
      </c>
    </row>
    <row r="28" spans="1:9" ht="33.75" customHeight="1" x14ac:dyDescent="0.25">
      <c r="A28" s="1" t="s">
        <v>55</v>
      </c>
      <c r="B28" t="s">
        <v>7</v>
      </c>
      <c r="C28" s="2">
        <v>0</v>
      </c>
      <c r="D28" s="2">
        <v>200000</v>
      </c>
      <c r="E28" s="2">
        <v>800000</v>
      </c>
      <c r="F28" s="2">
        <v>200000</v>
      </c>
      <c r="G28" s="2">
        <v>0</v>
      </c>
      <c r="H28" s="2">
        <v>0</v>
      </c>
      <c r="I28" s="11">
        <f>SUM(Table1[[#This Row],[2021]:[2026]])</f>
        <v>1200000</v>
      </c>
    </row>
    <row r="29" spans="1:9" ht="30" x14ac:dyDescent="0.25">
      <c r="A29" s="1" t="s">
        <v>8</v>
      </c>
      <c r="B29" t="s">
        <v>7</v>
      </c>
      <c r="C29" s="2">
        <v>0</v>
      </c>
      <c r="D29" s="2">
        <v>250000</v>
      </c>
      <c r="E29" s="2">
        <v>250000</v>
      </c>
      <c r="F29" s="2">
        <v>0</v>
      </c>
      <c r="G29" s="2">
        <v>0</v>
      </c>
      <c r="H29" s="2">
        <v>0</v>
      </c>
      <c r="I29" s="11">
        <f>SUM(Table1[[#This Row],[2021]:[2026]])</f>
        <v>500000</v>
      </c>
    </row>
    <row r="30" spans="1:9" x14ac:dyDescent="0.25">
      <c r="A30" s="1" t="s">
        <v>25</v>
      </c>
      <c r="B30" t="s">
        <v>7</v>
      </c>
      <c r="C30" s="2">
        <v>0</v>
      </c>
      <c r="D30" s="2">
        <v>400000</v>
      </c>
      <c r="E30" s="2">
        <v>400000</v>
      </c>
      <c r="F30" s="2">
        <v>400000</v>
      </c>
      <c r="G30" s="2">
        <v>0</v>
      </c>
      <c r="H30" s="2">
        <v>0</v>
      </c>
      <c r="I30" s="11">
        <f>SUM(Table1[[#This Row],[2021]:[2026]])</f>
        <v>1200000</v>
      </c>
    </row>
    <row r="31" spans="1:9" ht="30" x14ac:dyDescent="0.25">
      <c r="A31" s="1" t="s">
        <v>13</v>
      </c>
      <c r="B31" t="s">
        <v>7</v>
      </c>
      <c r="C31" s="2">
        <v>0</v>
      </c>
      <c r="D31" s="2">
        <v>250000</v>
      </c>
      <c r="E31" s="2">
        <v>0</v>
      </c>
      <c r="F31" s="2">
        <v>0</v>
      </c>
      <c r="G31" s="2">
        <v>0</v>
      </c>
      <c r="H31" s="2">
        <v>0</v>
      </c>
      <c r="I31" s="11">
        <f>SUM(Table1[[#This Row],[2021]:[2026]])</f>
        <v>250000</v>
      </c>
    </row>
    <row r="32" spans="1:9" ht="45" x14ac:dyDescent="0.25">
      <c r="A32" s="1" t="s">
        <v>9</v>
      </c>
      <c r="B32" t="s">
        <v>7</v>
      </c>
      <c r="C32" s="2">
        <v>0</v>
      </c>
      <c r="D32" s="2">
        <v>500000</v>
      </c>
      <c r="E32" s="2">
        <v>500000</v>
      </c>
      <c r="F32" s="2">
        <v>0</v>
      </c>
      <c r="G32" s="2">
        <v>0</v>
      </c>
      <c r="H32" s="2">
        <v>0</v>
      </c>
      <c r="I32" s="11">
        <f>SUM(Table1[[#This Row],[2021]:[2026]])</f>
        <v>1000000</v>
      </c>
    </row>
    <row r="33" spans="1:9" ht="30" x14ac:dyDescent="0.25">
      <c r="A33" s="1" t="s">
        <v>16</v>
      </c>
      <c r="B33" t="s">
        <v>7</v>
      </c>
      <c r="C33" s="2">
        <v>0</v>
      </c>
      <c r="D33" s="2">
        <v>3000</v>
      </c>
      <c r="E33" s="2">
        <v>0</v>
      </c>
      <c r="F33" s="2">
        <v>0</v>
      </c>
      <c r="G33" s="2">
        <v>0</v>
      </c>
      <c r="H33" s="2">
        <v>0</v>
      </c>
      <c r="I33" s="11">
        <f>SUM(Table1[[#This Row],[2021]:[2026]])</f>
        <v>3000</v>
      </c>
    </row>
    <row r="34" spans="1:9" x14ac:dyDescent="0.25">
      <c r="A34" s="1" t="s">
        <v>20</v>
      </c>
      <c r="B34" t="s">
        <v>7</v>
      </c>
      <c r="C34" s="2">
        <v>0</v>
      </c>
      <c r="D34" s="2">
        <v>100000</v>
      </c>
      <c r="E34" s="2">
        <v>0</v>
      </c>
      <c r="F34" s="2">
        <v>0</v>
      </c>
      <c r="G34" s="2">
        <v>0</v>
      </c>
      <c r="H34" s="2">
        <v>0</v>
      </c>
      <c r="I34" s="11">
        <f>SUM(Table1[[#This Row],[2021]:[2026]])</f>
        <v>100000</v>
      </c>
    </row>
    <row r="35" spans="1:9" x14ac:dyDescent="0.25">
      <c r="A35" s="1" t="s">
        <v>44</v>
      </c>
      <c r="I35" s="10">
        <f>SUM(Table1[TOTAL])</f>
        <v>17281757</v>
      </c>
    </row>
  </sheetData>
  <mergeCells count="2">
    <mergeCell ref="A1:I1"/>
    <mergeCell ref="B2:I2"/>
  </mergeCells>
  <pageMargins left="0.25" right="0.25" top="0.75" bottom="0.75" header="0.3" footer="0.3"/>
  <pageSetup orientation="landscape"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spending plan</vt:lpstr>
      <vt:lpstr>original plan</vt:lpstr>
    </vt:vector>
  </TitlesOfParts>
  <Company>City of Takoma Park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Powers</dc:creator>
  <cp:lastModifiedBy>Irma Nalvarte</cp:lastModifiedBy>
  <cp:lastPrinted>2022-02-15T18:11:06Z</cp:lastPrinted>
  <dcterms:created xsi:type="dcterms:W3CDTF">2022-01-14T18:55:46Z</dcterms:created>
  <dcterms:modified xsi:type="dcterms:W3CDTF">2022-02-15T18:14:57Z</dcterms:modified>
</cp:coreProperties>
</file>